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BC" lockStructure="1"/>
  <bookViews>
    <workbookView xWindow="0" yWindow="90" windowWidth="9555" windowHeight="6210"/>
  </bookViews>
  <sheets>
    <sheet name="PreSubmission" sheetId="1" r:id="rId1"/>
    <sheet name="Lookups" sheetId="2" state="hidden" r:id="rId2"/>
    <sheet name="ABSA" sheetId="3" state="hidden" r:id="rId3"/>
    <sheet name="FNB" sheetId="4" state="hidden" r:id="rId4"/>
    <sheet name="Nedbank" sheetId="5" state="hidden" r:id="rId5"/>
    <sheet name="Standard" sheetId="6" state="hidden" r:id="rId6"/>
  </sheets>
  <definedNames>
    <definedName name="ApplicantBank">PreSubmission!$W$11</definedName>
    <definedName name="ApplicantType">PreSubmission!$W$12</definedName>
    <definedName name="Commission">PreSubmission!$W$8</definedName>
    <definedName name="Deposit">PreSubmission!$J$16</definedName>
    <definedName name="ExpectedPay">PreSubmission!$J$17</definedName>
    <definedName name="Expenses">PreSubmission!$W$10</definedName>
    <definedName name="IntRate">PreSubmission!$H$10</definedName>
    <definedName name="LamtReq">PreSubmission!$H$8</definedName>
    <definedName name="LoanType">PreSubmission!$H$11</definedName>
    <definedName name="LTVRequested">PreSubmission!$V$16</definedName>
    <definedName name="MaxTerm">PreSubmission!$H$9</definedName>
    <definedName name="OtherIncome">PreSubmission!$W$9</definedName>
    <definedName name="_xlnm.Print_Area" localSheetId="0">PreSubmission!$A$1:$AB$38</definedName>
    <definedName name="PurPrice">PreSubmission!$H$7</definedName>
    <definedName name="Salary">PreSubmission!$W$7</definedName>
  </definedNames>
  <calcPr calcId="145621"/>
</workbook>
</file>

<file path=xl/calcChain.xml><?xml version="1.0" encoding="utf-8"?>
<calcChain xmlns="http://schemas.openxmlformats.org/spreadsheetml/2006/main">
  <c r="T26" i="1" l="1"/>
  <c r="T27" i="1" s="1"/>
  <c r="X26" i="1"/>
  <c r="X27" i="1" s="1"/>
  <c r="P26" i="1"/>
  <c r="AF26" i="1" s="1"/>
  <c r="L26" i="1"/>
  <c r="L27" i="1" s="1"/>
  <c r="J17" i="1"/>
  <c r="T21" i="1"/>
  <c r="T23" i="1" s="1"/>
  <c r="P21" i="1"/>
  <c r="X21" i="1"/>
  <c r="X23" i="1" s="1"/>
  <c r="L21" i="1"/>
  <c r="X20" i="1"/>
  <c r="AH20" i="1" s="1"/>
  <c r="T20" i="1"/>
  <c r="AG20" i="1" s="1"/>
  <c r="P20" i="1"/>
  <c r="AF20" i="1" s="1"/>
  <c r="L20" i="1"/>
  <c r="AE20" i="1" s="1"/>
  <c r="J16" i="1"/>
  <c r="V16" i="1"/>
  <c r="L24" i="1" l="1"/>
  <c r="AE24" i="1" s="1"/>
  <c r="P24" i="1"/>
  <c r="AF24" i="1" s="1"/>
  <c r="AG23" i="1"/>
  <c r="L23" i="1"/>
  <c r="AE23" i="1" s="1"/>
  <c r="T24" i="1"/>
  <c r="AG24" i="1" s="1"/>
  <c r="L22" i="1"/>
  <c r="AE22" i="1" s="1"/>
  <c r="AH23" i="1"/>
  <c r="P23" i="1"/>
  <c r="AF23" i="1" s="1"/>
  <c r="L28" i="1"/>
  <c r="AE27" i="1"/>
  <c r="X28" i="1"/>
  <c r="AH27" i="1"/>
  <c r="T28" i="1"/>
  <c r="AG27" i="1"/>
  <c r="P27" i="1"/>
  <c r="X24" i="1"/>
  <c r="AH24" i="1" s="1"/>
  <c r="T22" i="1"/>
  <c r="AG22" i="1" s="1"/>
  <c r="P22" i="1"/>
  <c r="AF22" i="1" s="1"/>
  <c r="X22" i="1"/>
  <c r="AH22" i="1" s="1"/>
  <c r="AE31" i="1" l="1"/>
  <c r="L31" i="1" s="1"/>
  <c r="L36" i="1" s="1"/>
  <c r="AG31" i="1"/>
  <c r="T31" i="1" s="1"/>
  <c r="T36" i="1" s="1"/>
  <c r="AH31" i="1"/>
  <c r="X31" i="1" s="1"/>
  <c r="X36" i="1" s="1"/>
  <c r="T29" i="1"/>
  <c r="T37" i="1"/>
  <c r="X29" i="1"/>
  <c r="X37" i="1"/>
  <c r="L29" i="1"/>
  <c r="L37" i="1"/>
  <c r="AF27" i="1"/>
  <c r="AF31" i="1" s="1"/>
  <c r="P31" i="1" s="1"/>
  <c r="P36" i="1" s="1"/>
  <c r="P28" i="1"/>
  <c r="P29" i="1" l="1"/>
  <c r="P37" i="1"/>
</calcChain>
</file>

<file path=xl/sharedStrings.xml><?xml version="1.0" encoding="utf-8"?>
<sst xmlns="http://schemas.openxmlformats.org/spreadsheetml/2006/main" count="605" uniqueCount="63">
  <si>
    <t>Purchace Price</t>
  </si>
  <si>
    <t>Loan Amount Required</t>
  </si>
  <si>
    <t>Maximum Loan Term</t>
  </si>
  <si>
    <t>Interest Rate Expected</t>
  </si>
  <si>
    <t>Applicant Type</t>
  </si>
  <si>
    <t>Monthly Salary</t>
  </si>
  <si>
    <t>Commission/Overtime</t>
  </si>
  <si>
    <t>Other Income</t>
  </si>
  <si>
    <t>Total Expenses</t>
  </si>
  <si>
    <t>Applicant/s accounts/s held at</t>
  </si>
  <si>
    <t>Loan Type</t>
  </si>
  <si>
    <t>Results</t>
  </si>
  <si>
    <t xml:space="preserve">Deposit </t>
  </si>
  <si>
    <t>Loan to Value Requested</t>
  </si>
  <si>
    <t>Expected Monthly Repayment</t>
  </si>
  <si>
    <t>ABSA</t>
  </si>
  <si>
    <t>FNB</t>
  </si>
  <si>
    <t>Nedbank</t>
  </si>
  <si>
    <t>Standard</t>
  </si>
  <si>
    <t>Total Income (Incl. Commissions/overtime)</t>
  </si>
  <si>
    <t>Max Loan Term</t>
  </si>
  <si>
    <t>Repayment to Income</t>
  </si>
  <si>
    <t>Disposable Income</t>
  </si>
  <si>
    <t>Disposable Income After bond repayment</t>
  </si>
  <si>
    <t>Client Bank</t>
  </si>
  <si>
    <t>Maximum LTV as per Policy criteria</t>
  </si>
  <si>
    <t>Maximum Loan amount</t>
  </si>
  <si>
    <t>Submission Request</t>
  </si>
  <si>
    <t>Submission Reccomendation</t>
  </si>
  <si>
    <t>Please select Yes or No</t>
  </si>
  <si>
    <t>Loan Amount to be submitted</t>
  </si>
  <si>
    <t>Ordinary</t>
  </si>
  <si>
    <t>Building Loan</t>
  </si>
  <si>
    <t>Vacant Land</t>
  </si>
  <si>
    <t>Affordable Housing</t>
  </si>
  <si>
    <t>Further Loan</t>
  </si>
  <si>
    <t>Max Term</t>
  </si>
  <si>
    <t>Client Type</t>
  </si>
  <si>
    <t>Salaried</t>
  </si>
  <si>
    <t>Self-Employed</t>
  </si>
  <si>
    <t>SA Citizen working abroad</t>
  </si>
  <si>
    <t>Foreigner</t>
  </si>
  <si>
    <t>Transactional Account - Bank</t>
  </si>
  <si>
    <t>Other</t>
  </si>
  <si>
    <t>ABSA &amp; FNB</t>
  </si>
  <si>
    <t>ABSA &amp; Nedbank</t>
  </si>
  <si>
    <t>ABSA &amp; Standard</t>
  </si>
  <si>
    <t>FNB &amp; Nedbank</t>
  </si>
  <si>
    <t>FNB &amp; Standard</t>
  </si>
  <si>
    <t>Nedbank &amp; Standard</t>
  </si>
  <si>
    <t>SubmissionTo</t>
  </si>
  <si>
    <t>Yes</t>
  </si>
  <si>
    <t>No</t>
  </si>
  <si>
    <t>Relationship</t>
  </si>
  <si>
    <t>LTV</t>
  </si>
  <si>
    <t>Own Bank</t>
  </si>
  <si>
    <t>Building loan</t>
  </si>
  <si>
    <t>Only Branch Direct</t>
  </si>
  <si>
    <t>Not Own Bank</t>
  </si>
  <si>
    <t>Additional Deposit Required</t>
  </si>
  <si>
    <t>Please Complete the following fields</t>
  </si>
  <si>
    <t>Calculated</t>
  </si>
  <si>
    <t xml:space="preserve">          Pre Submission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</si>
</sst>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R&quot;\ #,##0;&quot;R&quot;\ \-#,##0"/>
    <numFmt numFmtId="7" formatCode="&quot;R&quot;\ #,##0.00;&quot;R&quot;\ \-#,##0.0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&quot;R&quot;\ #,##0"/>
    <numFmt numFmtId="167" formatCode="&quot;R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FE30F"/>
        <bgColor indexed="64"/>
      </patternFill>
    </fill>
  </fills>
  <borders count="15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/>
    <xf numFmtId="0" fontId="0" fillId="0" borderId="0" xfId="0" applyFont="1" applyFill="1" applyBorder="1"/>
    <xf numFmtId="9" fontId="0" fillId="0" borderId="0" xfId="3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/>
    <xf numFmtId="0" fontId="4" fillId="0" borderId="5" xfId="0" applyFont="1" applyBorder="1" applyProtection="1"/>
    <xf numFmtId="0" fontId="4" fillId="0" borderId="0" xfId="0" applyFont="1" applyProtection="1"/>
    <xf numFmtId="164" fontId="4" fillId="0" borderId="0" xfId="1" applyNumberFormat="1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9" fillId="0" borderId="0" xfId="0" applyFont="1" applyFill="1" applyBorder="1"/>
    <xf numFmtId="9" fontId="10" fillId="0" borderId="0" xfId="3" applyFont="1" applyFill="1" applyBorder="1"/>
    <xf numFmtId="0" fontId="10" fillId="0" borderId="0" xfId="0" applyFont="1" applyFill="1" applyBorder="1"/>
    <xf numFmtId="9" fontId="2" fillId="0" borderId="0" xfId="3" applyFont="1" applyFill="1" applyBorder="1"/>
    <xf numFmtId="0" fontId="11" fillId="0" borderId="0" xfId="0" applyFont="1" applyFill="1" applyBorder="1"/>
    <xf numFmtId="9" fontId="2" fillId="0" borderId="0" xfId="3" applyNumberFormat="1" applyFont="1" applyFill="1" applyBorder="1"/>
    <xf numFmtId="9" fontId="0" fillId="0" borderId="0" xfId="3" applyNumberFormat="1" applyFont="1" applyFill="1" applyBorder="1"/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166" fontId="4" fillId="0" borderId="9" xfId="2" applyNumberFormat="1" applyFont="1" applyBorder="1" applyAlignment="1" applyProtection="1">
      <alignment horizontal="right"/>
      <protection locked="0"/>
    </xf>
    <xf numFmtId="166" fontId="4" fillId="0" borderId="10" xfId="2" applyNumberFormat="1" applyFont="1" applyBorder="1" applyAlignment="1" applyProtection="1">
      <alignment horizontal="right"/>
      <protection locked="0"/>
    </xf>
    <xf numFmtId="166" fontId="4" fillId="0" borderId="11" xfId="2" applyNumberFormat="1" applyFont="1" applyBorder="1" applyAlignment="1" applyProtection="1">
      <alignment horizontal="right"/>
      <protection locked="0"/>
    </xf>
    <xf numFmtId="166" fontId="4" fillId="0" borderId="9" xfId="0" applyNumberFormat="1" applyFont="1" applyBorder="1" applyAlignment="1" applyProtection="1">
      <alignment horizontal="right"/>
      <protection locked="0"/>
    </xf>
    <xf numFmtId="166" fontId="4" fillId="0" borderId="10" xfId="0" applyNumberFormat="1" applyFont="1" applyBorder="1" applyAlignment="1" applyProtection="1">
      <alignment horizontal="right"/>
      <protection locked="0"/>
    </xf>
    <xf numFmtId="166" fontId="4" fillId="0" borderId="11" xfId="0" applyNumberFormat="1" applyFont="1" applyBorder="1" applyAlignment="1" applyProtection="1">
      <alignment horizontal="right"/>
      <protection locked="0"/>
    </xf>
    <xf numFmtId="164" fontId="4" fillId="0" borderId="9" xfId="1" applyNumberFormat="1" applyFont="1" applyBorder="1" applyAlignment="1" applyProtection="1">
      <alignment horizontal="right"/>
      <protection locked="0"/>
    </xf>
    <xf numFmtId="164" fontId="4" fillId="0" borderId="10" xfId="1" applyNumberFormat="1" applyFont="1" applyBorder="1" applyAlignment="1" applyProtection="1">
      <alignment horizontal="right"/>
      <protection locked="0"/>
    </xf>
    <xf numFmtId="164" fontId="4" fillId="0" borderId="11" xfId="1" applyNumberFormat="1" applyFont="1" applyBorder="1" applyAlignment="1" applyProtection="1">
      <alignment horizontal="right"/>
      <protection locked="0"/>
    </xf>
    <xf numFmtId="165" fontId="4" fillId="0" borderId="9" xfId="3" applyNumberFormat="1" applyFont="1" applyBorder="1" applyAlignment="1" applyProtection="1">
      <alignment horizontal="right"/>
      <protection locked="0"/>
    </xf>
    <xf numFmtId="165" fontId="4" fillId="0" borderId="10" xfId="3" applyNumberFormat="1" applyFont="1" applyBorder="1" applyAlignment="1" applyProtection="1">
      <alignment horizontal="right"/>
      <protection locked="0"/>
    </xf>
    <xf numFmtId="165" fontId="4" fillId="0" borderId="11" xfId="3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9" fontId="4" fillId="0" borderId="9" xfId="3" applyFont="1" applyBorder="1" applyAlignment="1" applyProtection="1">
      <alignment horizontal="right"/>
    </xf>
    <xf numFmtId="9" fontId="4" fillId="0" borderId="10" xfId="3" applyFont="1" applyBorder="1" applyAlignment="1" applyProtection="1">
      <alignment horizontal="right"/>
    </xf>
    <xf numFmtId="9" fontId="4" fillId="0" borderId="11" xfId="3" applyFont="1" applyBorder="1" applyAlignment="1" applyProtection="1">
      <alignment horizontal="right"/>
    </xf>
    <xf numFmtId="166" fontId="4" fillId="0" borderId="9" xfId="2" applyNumberFormat="1" applyFont="1" applyBorder="1" applyAlignment="1" applyProtection="1">
      <alignment horizontal="right"/>
    </xf>
    <xf numFmtId="166" fontId="4" fillId="0" borderId="10" xfId="2" applyNumberFormat="1" applyFont="1" applyBorder="1" applyAlignment="1" applyProtection="1">
      <alignment horizontal="right"/>
    </xf>
    <xf numFmtId="166" fontId="4" fillId="0" borderId="11" xfId="2" applyNumberFormat="1" applyFont="1" applyBorder="1" applyAlignment="1" applyProtection="1">
      <alignment horizontal="right"/>
    </xf>
    <xf numFmtId="167" fontId="4" fillId="0" borderId="9" xfId="0" applyNumberFormat="1" applyFont="1" applyBorder="1" applyAlignment="1" applyProtection="1">
      <alignment horizontal="right"/>
      <protection locked="0"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4" fillId="0" borderId="11" xfId="0" applyNumberFormat="1" applyFont="1" applyBorder="1" applyAlignment="1" applyProtection="1">
      <alignment horizontal="right"/>
      <protection locked="0"/>
    </xf>
    <xf numFmtId="167" fontId="4" fillId="0" borderId="9" xfId="2" applyNumberFormat="1" applyFont="1" applyBorder="1" applyAlignment="1" applyProtection="1">
      <alignment horizontal="right"/>
      <protection locked="0"/>
    </xf>
    <xf numFmtId="167" fontId="4" fillId="0" borderId="10" xfId="2" applyNumberFormat="1" applyFont="1" applyBorder="1" applyAlignment="1" applyProtection="1">
      <alignment horizontal="right"/>
      <protection locked="0"/>
    </xf>
    <xf numFmtId="167" fontId="4" fillId="0" borderId="11" xfId="2" applyNumberFormat="1" applyFont="1" applyBorder="1" applyAlignment="1" applyProtection="1">
      <alignment horizontal="right"/>
      <protection locked="0"/>
    </xf>
    <xf numFmtId="7" fontId="4" fillId="0" borderId="13" xfId="2" applyNumberFormat="1" applyFont="1" applyBorder="1" applyAlignment="1" applyProtection="1">
      <alignment horizontal="right"/>
    </xf>
    <xf numFmtId="9" fontId="4" fillId="0" borderId="13" xfId="3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right"/>
    </xf>
    <xf numFmtId="164" fontId="4" fillId="0" borderId="13" xfId="1" applyNumberFormat="1" applyFont="1" applyBorder="1" applyAlignment="1" applyProtection="1">
      <alignment horizontal="right"/>
    </xf>
    <xf numFmtId="7" fontId="4" fillId="0" borderId="1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</xf>
    <xf numFmtId="5" fontId="4" fillId="0" borderId="13" xfId="0" applyNumberFormat="1" applyFont="1" applyBorder="1" applyAlignment="1" applyProtection="1">
      <alignment horizontal="right"/>
    </xf>
    <xf numFmtId="167" fontId="4" fillId="0" borderId="9" xfId="2" applyNumberFormat="1" applyFont="1" applyBorder="1" applyAlignment="1" applyProtection="1">
      <alignment horizontal="right"/>
    </xf>
    <xf numFmtId="167" fontId="4" fillId="0" borderId="10" xfId="2" applyNumberFormat="1" applyFont="1" applyBorder="1" applyAlignment="1" applyProtection="1">
      <alignment horizontal="right"/>
    </xf>
    <xf numFmtId="167" fontId="4" fillId="0" borderId="11" xfId="2" applyNumberFormat="1" applyFont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</xf>
    <xf numFmtId="5" fontId="4" fillId="0" borderId="1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FE3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12</xdr:col>
      <xdr:colOff>285750</xdr:colOff>
      <xdr:row>3</xdr:row>
      <xdr:rowOff>2381</xdr:rowOff>
    </xdr:to>
    <xdr:pic>
      <xdr:nvPicPr>
        <xdr:cNvPr id="3" name="Picture 2" descr="Untitled-2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4010025" cy="100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"/>
  <sheetViews>
    <sheetView tabSelected="1" zoomScaleNormal="100" zoomScaleSheetLayoutView="100" workbookViewId="0">
      <selection activeCell="H10" sqref="H10:L10"/>
    </sheetView>
  </sheetViews>
  <sheetFormatPr defaultRowHeight="15" x14ac:dyDescent="0.25"/>
  <cols>
    <col min="1" max="1" width="2.5703125" style="12" customWidth="1"/>
    <col min="2" max="27" width="4.85546875" style="12" customWidth="1"/>
    <col min="28" max="28" width="3.140625" style="12" customWidth="1"/>
    <col min="29" max="30" width="9.140625" style="12"/>
    <col min="31" max="31" width="7.140625" style="12" hidden="1" customWidth="1"/>
    <col min="32" max="32" width="6.140625" style="12" hidden="1" customWidth="1"/>
    <col min="33" max="33" width="11.140625" style="12" hidden="1" customWidth="1"/>
    <col min="34" max="34" width="11.28515625" style="12" hidden="1" customWidth="1"/>
    <col min="35" max="16384" width="9.140625" style="12"/>
  </cols>
  <sheetData>
    <row r="1" spans="1:28" ht="22.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</row>
    <row r="2" spans="1:28" ht="35.2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85" t="s">
        <v>62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30"/>
    </row>
    <row r="3" spans="1:28" ht="21.7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0"/>
    </row>
    <row r="4" spans="1:28" ht="15.75" x14ac:dyDescent="0.25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4"/>
    </row>
    <row r="5" spans="1:28" ht="18.75" x14ac:dyDescent="0.3">
      <c r="A5" s="13"/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4"/>
    </row>
    <row r="6" spans="1:28" ht="16.5" thickBot="1" x14ac:dyDescent="0.3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4"/>
    </row>
    <row r="7" spans="1:28" ht="19.5" thickBot="1" x14ac:dyDescent="0.35">
      <c r="A7" s="13"/>
      <c r="B7" s="59" t="s">
        <v>0</v>
      </c>
      <c r="C7" s="59"/>
      <c r="D7" s="59"/>
      <c r="E7" s="59"/>
      <c r="F7" s="59"/>
      <c r="G7" s="59"/>
      <c r="H7" s="42">
        <v>1</v>
      </c>
      <c r="I7" s="43"/>
      <c r="J7" s="43"/>
      <c r="K7" s="43"/>
      <c r="L7" s="44"/>
      <c r="M7" s="16"/>
      <c r="N7" s="16"/>
      <c r="O7" s="59" t="s">
        <v>5</v>
      </c>
      <c r="P7" s="59"/>
      <c r="Q7" s="59"/>
      <c r="R7" s="59"/>
      <c r="S7" s="59"/>
      <c r="T7" s="59"/>
      <c r="U7" s="59"/>
      <c r="V7" s="59"/>
      <c r="W7" s="67">
        <v>1</v>
      </c>
      <c r="X7" s="68"/>
      <c r="Y7" s="68"/>
      <c r="Z7" s="68"/>
      <c r="AA7" s="69"/>
      <c r="AB7" s="14"/>
    </row>
    <row r="8" spans="1:28" ht="19.5" thickBot="1" x14ac:dyDescent="0.35">
      <c r="A8" s="13"/>
      <c r="B8" s="41" t="s">
        <v>1</v>
      </c>
      <c r="C8" s="41"/>
      <c r="D8" s="41"/>
      <c r="E8" s="41"/>
      <c r="F8" s="41"/>
      <c r="G8" s="41"/>
      <c r="H8" s="45">
        <v>1</v>
      </c>
      <c r="I8" s="46"/>
      <c r="J8" s="46"/>
      <c r="K8" s="46"/>
      <c r="L8" s="47"/>
      <c r="M8" s="16"/>
      <c r="N8" s="16"/>
      <c r="O8" s="59" t="s">
        <v>6</v>
      </c>
      <c r="P8" s="59"/>
      <c r="Q8" s="59"/>
      <c r="R8" s="59"/>
      <c r="S8" s="59"/>
      <c r="T8" s="59"/>
      <c r="U8" s="59"/>
      <c r="V8" s="59"/>
      <c r="W8" s="67">
        <v>1</v>
      </c>
      <c r="X8" s="68"/>
      <c r="Y8" s="68"/>
      <c r="Z8" s="68"/>
      <c r="AA8" s="69"/>
      <c r="AB8" s="14"/>
    </row>
    <row r="9" spans="1:28" ht="19.5" thickBot="1" x14ac:dyDescent="0.35">
      <c r="A9" s="13"/>
      <c r="B9" s="41" t="s">
        <v>2</v>
      </c>
      <c r="C9" s="41"/>
      <c r="D9" s="41"/>
      <c r="E9" s="41"/>
      <c r="F9" s="41"/>
      <c r="G9" s="41"/>
      <c r="H9" s="48">
        <v>240</v>
      </c>
      <c r="I9" s="49"/>
      <c r="J9" s="49"/>
      <c r="K9" s="49"/>
      <c r="L9" s="50"/>
      <c r="M9" s="16"/>
      <c r="N9" s="16"/>
      <c r="O9" s="59" t="s">
        <v>7</v>
      </c>
      <c r="P9" s="59"/>
      <c r="Q9" s="59"/>
      <c r="R9" s="59"/>
      <c r="S9" s="59"/>
      <c r="T9" s="59"/>
      <c r="U9" s="59"/>
      <c r="V9" s="59"/>
      <c r="W9" s="67">
        <v>1</v>
      </c>
      <c r="X9" s="68"/>
      <c r="Y9" s="68"/>
      <c r="Z9" s="68"/>
      <c r="AA9" s="69"/>
      <c r="AB9" s="14"/>
    </row>
    <row r="10" spans="1:28" ht="19.5" thickBot="1" x14ac:dyDescent="0.35">
      <c r="A10" s="13"/>
      <c r="B10" s="41" t="s">
        <v>3</v>
      </c>
      <c r="C10" s="41"/>
      <c r="D10" s="41"/>
      <c r="E10" s="41"/>
      <c r="F10" s="41"/>
      <c r="G10" s="41"/>
      <c r="H10" s="51">
        <v>9.5000000000000001E-2</v>
      </c>
      <c r="I10" s="52"/>
      <c r="J10" s="52"/>
      <c r="K10" s="52"/>
      <c r="L10" s="53"/>
      <c r="M10" s="16"/>
      <c r="N10" s="16"/>
      <c r="O10" s="59" t="s">
        <v>8</v>
      </c>
      <c r="P10" s="59"/>
      <c r="Q10" s="59"/>
      <c r="R10" s="59"/>
      <c r="S10" s="59"/>
      <c r="T10" s="59"/>
      <c r="U10" s="59"/>
      <c r="V10" s="59"/>
      <c r="W10" s="70">
        <v>1</v>
      </c>
      <c r="X10" s="71"/>
      <c r="Y10" s="71"/>
      <c r="Z10" s="71"/>
      <c r="AA10" s="72"/>
      <c r="AB10" s="14"/>
    </row>
    <row r="11" spans="1:28" ht="19.5" thickBot="1" x14ac:dyDescent="0.35">
      <c r="A11" s="13"/>
      <c r="B11" s="41" t="s">
        <v>10</v>
      </c>
      <c r="C11" s="41"/>
      <c r="D11" s="41"/>
      <c r="E11" s="41"/>
      <c r="F11" s="41"/>
      <c r="G11" s="41"/>
      <c r="H11" s="54" t="s">
        <v>31</v>
      </c>
      <c r="I11" s="55"/>
      <c r="J11" s="55"/>
      <c r="K11" s="55"/>
      <c r="L11" s="56"/>
      <c r="M11" s="16"/>
      <c r="N11" s="16"/>
      <c r="O11" s="59" t="s">
        <v>9</v>
      </c>
      <c r="P11" s="59"/>
      <c r="Q11" s="59"/>
      <c r="R11" s="59"/>
      <c r="S11" s="59"/>
      <c r="T11" s="59"/>
      <c r="U11" s="59"/>
      <c r="V11" s="59"/>
      <c r="W11" s="38" t="s">
        <v>15</v>
      </c>
      <c r="X11" s="39"/>
      <c r="Y11" s="39"/>
      <c r="Z11" s="39"/>
      <c r="AA11" s="40"/>
      <c r="AB11" s="14"/>
    </row>
    <row r="12" spans="1:28" ht="19.5" thickBot="1" x14ac:dyDescent="0.35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9" t="s">
        <v>4</v>
      </c>
      <c r="P12" s="59"/>
      <c r="Q12" s="59"/>
      <c r="R12" s="59"/>
      <c r="S12" s="59"/>
      <c r="T12" s="59"/>
      <c r="U12" s="59"/>
      <c r="V12" s="59"/>
      <c r="W12" s="38" t="s">
        <v>38</v>
      </c>
      <c r="X12" s="39"/>
      <c r="Y12" s="39"/>
      <c r="Z12" s="39"/>
      <c r="AA12" s="40"/>
      <c r="AB12" s="14"/>
    </row>
    <row r="13" spans="1:28" ht="18.75" x14ac:dyDescent="0.3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/>
    </row>
    <row r="14" spans="1:28" ht="18.75" x14ac:dyDescent="0.3">
      <c r="A14" s="13"/>
      <c r="B14" s="60" t="s">
        <v>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14"/>
    </row>
    <row r="15" spans="1:28" ht="19.5" thickBot="1" x14ac:dyDescent="0.35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/>
    </row>
    <row r="16" spans="1:28" s="20" customFormat="1" ht="19.5" thickBot="1" x14ac:dyDescent="0.35">
      <c r="A16" s="17"/>
      <c r="B16" s="59" t="s">
        <v>12</v>
      </c>
      <c r="C16" s="59"/>
      <c r="D16" s="59"/>
      <c r="E16" s="59"/>
      <c r="F16" s="59"/>
      <c r="G16" s="59"/>
      <c r="H16" s="59"/>
      <c r="I16" s="59"/>
      <c r="J16" s="64">
        <f>PurPrice-LamtReq</f>
        <v>0</v>
      </c>
      <c r="K16" s="65"/>
      <c r="L16" s="65"/>
      <c r="M16" s="66"/>
      <c r="N16" s="18"/>
      <c r="O16" s="59" t="s">
        <v>13</v>
      </c>
      <c r="P16" s="59"/>
      <c r="Q16" s="59"/>
      <c r="R16" s="59"/>
      <c r="S16" s="59"/>
      <c r="T16" s="59"/>
      <c r="U16" s="59"/>
      <c r="V16" s="61">
        <f>LamtReq/PurPrice</f>
        <v>1</v>
      </c>
      <c r="W16" s="62"/>
      <c r="X16" s="62"/>
      <c r="Y16" s="62"/>
      <c r="Z16" s="62"/>
      <c r="AA16" s="63"/>
      <c r="AB16" s="19"/>
    </row>
    <row r="17" spans="1:34" s="20" customFormat="1" ht="19.5" thickBot="1" x14ac:dyDescent="0.35">
      <c r="A17" s="17"/>
      <c r="B17" s="59" t="s">
        <v>14</v>
      </c>
      <c r="C17" s="59"/>
      <c r="D17" s="59"/>
      <c r="E17" s="59"/>
      <c r="F17" s="59"/>
      <c r="G17" s="59"/>
      <c r="H17" s="59"/>
      <c r="I17" s="59"/>
      <c r="J17" s="82">
        <f>PMT(IntRate/12,MaxTerm,-LamtReq)</f>
        <v>9.3213118783351794E-3</v>
      </c>
      <c r="K17" s="83"/>
      <c r="L17" s="83"/>
      <c r="M17" s="84"/>
      <c r="N17" s="1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9"/>
    </row>
    <row r="18" spans="1:34" s="20" customFormat="1" ht="19.5" thickBot="1" x14ac:dyDescent="0.3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9"/>
    </row>
    <row r="19" spans="1:34" s="20" customFormat="1" ht="18.75" x14ac:dyDescent="0.3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57" t="s">
        <v>15</v>
      </c>
      <c r="M19" s="57"/>
      <c r="N19" s="57"/>
      <c r="O19" s="57"/>
      <c r="P19" s="57" t="s">
        <v>16</v>
      </c>
      <c r="Q19" s="57"/>
      <c r="R19" s="57"/>
      <c r="S19" s="57"/>
      <c r="T19" s="57" t="s">
        <v>17</v>
      </c>
      <c r="U19" s="57"/>
      <c r="V19" s="57"/>
      <c r="W19" s="57"/>
      <c r="X19" s="57" t="s">
        <v>18</v>
      </c>
      <c r="Y19" s="57"/>
      <c r="Z19" s="57"/>
      <c r="AA19" s="57"/>
      <c r="AB19" s="19"/>
      <c r="AE19" s="20" t="s">
        <v>15</v>
      </c>
      <c r="AF19" s="20" t="s">
        <v>16</v>
      </c>
      <c r="AG19" s="20" t="s">
        <v>17</v>
      </c>
      <c r="AH19" s="20" t="s">
        <v>18</v>
      </c>
    </row>
    <row r="20" spans="1:34" s="20" customFormat="1" ht="18.75" x14ac:dyDescent="0.3">
      <c r="A20" s="17"/>
      <c r="B20" s="59" t="s">
        <v>20</v>
      </c>
      <c r="C20" s="59"/>
      <c r="D20" s="59"/>
      <c r="E20" s="59"/>
      <c r="F20" s="59"/>
      <c r="G20" s="59"/>
      <c r="H20" s="59"/>
      <c r="I20" s="59"/>
      <c r="J20" s="59"/>
      <c r="K20" s="59"/>
      <c r="L20" s="58">
        <f>VLOOKUP(LoanType,Lookups!$A$3:$E$7,2,FALSE)</f>
        <v>360</v>
      </c>
      <c r="M20" s="58"/>
      <c r="N20" s="58"/>
      <c r="O20" s="58"/>
      <c r="P20" s="58">
        <f>VLOOKUP(LoanType,Lookups!$A$3:$E$7,3,FALSE)</f>
        <v>240</v>
      </c>
      <c r="Q20" s="58"/>
      <c r="R20" s="58"/>
      <c r="S20" s="58"/>
      <c r="T20" s="58">
        <f>VLOOKUP(LoanType,Lookups!$A$3:$E$7,4,FALSE)</f>
        <v>300</v>
      </c>
      <c r="U20" s="58"/>
      <c r="V20" s="58"/>
      <c r="W20" s="58"/>
      <c r="X20" s="58">
        <f>VLOOKUP(LoanType,Lookups!$A$3:$E$7,5,FALSE)</f>
        <v>360</v>
      </c>
      <c r="Y20" s="58"/>
      <c r="Z20" s="58"/>
      <c r="AA20" s="58"/>
      <c r="AB20" s="19"/>
      <c r="AE20" s="20">
        <f>IF(MaxTerm&lt;=L20,0,1)</f>
        <v>0</v>
      </c>
      <c r="AF20" s="20">
        <f>IF(MaxTerm&lt;=P20,0,1)</f>
        <v>0</v>
      </c>
      <c r="AG20" s="20">
        <f>IF(MaxTerm&lt;=T20,0,1)</f>
        <v>0</v>
      </c>
      <c r="AH20" s="20">
        <f>IF(MaxTerm&lt;=X20,0,1)</f>
        <v>0</v>
      </c>
    </row>
    <row r="21" spans="1:34" s="20" customFormat="1" ht="18.75" x14ac:dyDescent="0.3">
      <c r="A21" s="17"/>
      <c r="B21" s="59" t="s">
        <v>19</v>
      </c>
      <c r="C21" s="59"/>
      <c r="D21" s="59"/>
      <c r="E21" s="59"/>
      <c r="F21" s="59"/>
      <c r="G21" s="59"/>
      <c r="H21" s="59"/>
      <c r="I21" s="59"/>
      <c r="J21" s="59"/>
      <c r="K21" s="59"/>
      <c r="L21" s="73">
        <f>Salary+Commission+OtherIncome</f>
        <v>3</v>
      </c>
      <c r="M21" s="73"/>
      <c r="N21" s="73"/>
      <c r="O21" s="73"/>
      <c r="P21" s="73">
        <f>Salary+Commission*0.5+OtherIncome*0.5</f>
        <v>2</v>
      </c>
      <c r="Q21" s="73"/>
      <c r="R21" s="73"/>
      <c r="S21" s="73"/>
      <c r="T21" s="73">
        <f>Salary+Commission*0.8+OtherIncome*0.8</f>
        <v>2.6</v>
      </c>
      <c r="U21" s="73"/>
      <c r="V21" s="73"/>
      <c r="W21" s="73"/>
      <c r="X21" s="73">
        <f>Salary+Commission+OtherIncome</f>
        <v>3</v>
      </c>
      <c r="Y21" s="73"/>
      <c r="Z21" s="73"/>
      <c r="AA21" s="73"/>
      <c r="AB21" s="19"/>
    </row>
    <row r="22" spans="1:34" s="20" customFormat="1" ht="18.75" x14ac:dyDescent="0.3">
      <c r="A22" s="17"/>
      <c r="B22" s="59" t="s">
        <v>21</v>
      </c>
      <c r="C22" s="59"/>
      <c r="D22" s="59"/>
      <c r="E22" s="59"/>
      <c r="F22" s="59"/>
      <c r="G22" s="59"/>
      <c r="H22" s="59"/>
      <c r="I22" s="59"/>
      <c r="J22" s="59"/>
      <c r="K22" s="59"/>
      <c r="L22" s="74">
        <f>IFERROR(ExpectedPay/L21,0)</f>
        <v>3.1071039594450598E-3</v>
      </c>
      <c r="M22" s="74"/>
      <c r="N22" s="74"/>
      <c r="O22" s="74"/>
      <c r="P22" s="74">
        <f>IFERROR(ExpectedPay/P21,0)</f>
        <v>4.6606559391675897E-3</v>
      </c>
      <c r="Q22" s="74"/>
      <c r="R22" s="74"/>
      <c r="S22" s="74"/>
      <c r="T22" s="74">
        <f>IFERROR(ExpectedPay/T21,0)</f>
        <v>3.5851199532058379E-3</v>
      </c>
      <c r="U22" s="74"/>
      <c r="V22" s="74"/>
      <c r="W22" s="74"/>
      <c r="X22" s="74">
        <f>IFERROR(ExpectedPay/X21,0)</f>
        <v>3.1071039594450598E-3</v>
      </c>
      <c r="Y22" s="74"/>
      <c r="Z22" s="74"/>
      <c r="AA22" s="74"/>
      <c r="AB22" s="19"/>
      <c r="AE22" s="20">
        <f>IF(L22&lt;=0.3,0,1)</f>
        <v>0</v>
      </c>
      <c r="AF22" s="20">
        <f>IF(P22&lt;=0.3,0,1)</f>
        <v>0</v>
      </c>
      <c r="AG22" s="20">
        <f>IF(T22&lt;=0.3,0,1)</f>
        <v>0</v>
      </c>
      <c r="AH22" s="20">
        <f>IF(X22&lt;=0.3,0,1)</f>
        <v>0</v>
      </c>
    </row>
    <row r="23" spans="1:34" s="20" customFormat="1" ht="18.75" x14ac:dyDescent="0.3">
      <c r="A23" s="17"/>
      <c r="B23" s="59" t="s">
        <v>22</v>
      </c>
      <c r="C23" s="59"/>
      <c r="D23" s="59"/>
      <c r="E23" s="59"/>
      <c r="F23" s="59"/>
      <c r="G23" s="59"/>
      <c r="H23" s="59"/>
      <c r="I23" s="59"/>
      <c r="J23" s="59"/>
      <c r="K23" s="59"/>
      <c r="L23" s="73">
        <f>L21-Expenses</f>
        <v>2</v>
      </c>
      <c r="M23" s="73"/>
      <c r="N23" s="73"/>
      <c r="O23" s="73"/>
      <c r="P23" s="73">
        <f>P21-Expenses</f>
        <v>1</v>
      </c>
      <c r="Q23" s="73"/>
      <c r="R23" s="73"/>
      <c r="S23" s="73"/>
      <c r="T23" s="73">
        <f>T21-Expenses</f>
        <v>1.6</v>
      </c>
      <c r="U23" s="73"/>
      <c r="V23" s="73"/>
      <c r="W23" s="73"/>
      <c r="X23" s="73">
        <f>X21-Expenses</f>
        <v>2</v>
      </c>
      <c r="Y23" s="73"/>
      <c r="Z23" s="73"/>
      <c r="AA23" s="73"/>
      <c r="AB23" s="19"/>
      <c r="AE23" s="20">
        <f>IF(ExpectedPay&lt;L23,0,1)</f>
        <v>0</v>
      </c>
      <c r="AF23" s="20">
        <f>IF(ExpectedPay&lt;P23,0,1)</f>
        <v>0</v>
      </c>
      <c r="AG23" s="20">
        <f>IF(ExpectedPay&lt;T23,0,1)</f>
        <v>0</v>
      </c>
      <c r="AH23" s="20">
        <f>IF(ExpectedPay&lt;X23,0,1)</f>
        <v>0</v>
      </c>
    </row>
    <row r="24" spans="1:34" s="20" customFormat="1" ht="18.75" x14ac:dyDescent="0.3">
      <c r="A24" s="17"/>
      <c r="B24" s="59" t="s">
        <v>23</v>
      </c>
      <c r="C24" s="59"/>
      <c r="D24" s="59"/>
      <c r="E24" s="59"/>
      <c r="F24" s="59"/>
      <c r="G24" s="59"/>
      <c r="H24" s="59"/>
      <c r="I24" s="59"/>
      <c r="J24" s="59"/>
      <c r="K24" s="59"/>
      <c r="L24" s="78">
        <f>L21-Expenses-ExpectedPay</f>
        <v>1.9906786881216649</v>
      </c>
      <c r="M24" s="76"/>
      <c r="N24" s="76"/>
      <c r="O24" s="76"/>
      <c r="P24" s="78">
        <f>P21-Expenses-ExpectedPay</f>
        <v>0.99067868812166482</v>
      </c>
      <c r="Q24" s="76"/>
      <c r="R24" s="76"/>
      <c r="S24" s="76"/>
      <c r="T24" s="78">
        <f>T21-Expenses-ExpectedPay</f>
        <v>1.590678688121665</v>
      </c>
      <c r="U24" s="76"/>
      <c r="V24" s="76"/>
      <c r="W24" s="76"/>
      <c r="X24" s="78">
        <f>X21-Expenses-ExpectedPay</f>
        <v>1.9906786881216649</v>
      </c>
      <c r="Y24" s="76"/>
      <c r="Z24" s="76"/>
      <c r="AA24" s="76"/>
      <c r="AB24" s="19"/>
      <c r="AE24" s="20">
        <f>IF(L24&gt;500,0,1)</f>
        <v>1</v>
      </c>
      <c r="AF24" s="20">
        <f>IF(P24&gt;500,0,1)</f>
        <v>1</v>
      </c>
      <c r="AG24" s="20">
        <f>IF(T24&gt;500,0,1)</f>
        <v>1</v>
      </c>
      <c r="AH24" s="20">
        <f>IF(X24&gt;500,0,1)</f>
        <v>1</v>
      </c>
    </row>
    <row r="25" spans="1:34" s="20" customFormat="1" ht="18.75" x14ac:dyDescent="0.3">
      <c r="A25" s="1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77"/>
      <c r="Z25" s="77"/>
      <c r="AA25" s="77"/>
      <c r="AB25" s="19"/>
    </row>
    <row r="26" spans="1:34" s="20" customFormat="1" ht="18.75" x14ac:dyDescent="0.3">
      <c r="A26" s="17"/>
      <c r="B26" s="59" t="s">
        <v>24</v>
      </c>
      <c r="C26" s="59"/>
      <c r="D26" s="59"/>
      <c r="E26" s="59"/>
      <c r="F26" s="59"/>
      <c r="G26" s="59"/>
      <c r="H26" s="59"/>
      <c r="I26" s="59"/>
      <c r="J26" s="59"/>
      <c r="K26" s="59"/>
      <c r="L26" s="76" t="str">
        <f>IF(IFERROR(SEARCH("ABSA",ApplicantBank),0),"Own Bank", "Not Own Bank")</f>
        <v>Own Bank</v>
      </c>
      <c r="M26" s="76"/>
      <c r="N26" s="76"/>
      <c r="O26" s="76"/>
      <c r="P26" s="76" t="str">
        <f>IF(IFERROR(SEARCH("FNB",ApplicantBank),0),"Own Bank", "Not Own Bank")</f>
        <v>Not Own Bank</v>
      </c>
      <c r="Q26" s="76"/>
      <c r="R26" s="76"/>
      <c r="S26" s="76"/>
      <c r="T26" s="76" t="str">
        <f>IF(IFERROR(SEARCH("Nedbank",ApplicantBank),0),"Own Bank", "Not Own Bank")</f>
        <v>Not Own Bank</v>
      </c>
      <c r="U26" s="76"/>
      <c r="V26" s="76"/>
      <c r="W26" s="76"/>
      <c r="X26" s="76" t="str">
        <f>IF(IFERROR(SEARCH("Standard",ApplicantBank),0),"Own Bank", "Not Own Bank")</f>
        <v>Not Own Bank</v>
      </c>
      <c r="Y26" s="76"/>
      <c r="Z26" s="76"/>
      <c r="AA26" s="76"/>
      <c r="AB26" s="19"/>
      <c r="AF26" s="20">
        <f>IF(P26="Own Bank",0,1)</f>
        <v>1</v>
      </c>
    </row>
    <row r="27" spans="1:34" s="20" customFormat="1" ht="18.75" x14ac:dyDescent="0.3">
      <c r="A27" s="17"/>
      <c r="B27" s="59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74">
        <f>SUMIFS(ABSA!D2:D41,ABSA!A2:A41,ApplicantType,ABSA!B2:B41,LoanType,ABSA!C2:C41,PreSubmission!L26)</f>
        <v>1</v>
      </c>
      <c r="M27" s="74"/>
      <c r="N27" s="74"/>
      <c r="O27" s="74"/>
      <c r="P27" s="74">
        <f>SUMIFS(FNB!D2:D41,FNB!A2:A41,ApplicantType,FNB!B2:B41,LoanType,FNB!C2:C41,PreSubmission!P26)</f>
        <v>0</v>
      </c>
      <c r="Q27" s="74"/>
      <c r="R27" s="74"/>
      <c r="S27" s="74"/>
      <c r="T27" s="74">
        <f>SUMIFS(Nedbank!D2:D41,Nedbank!A2:A41,ApplicantType,Nedbank!B2:B41,LoanType,Nedbank!C2:C41,PreSubmission!T26)</f>
        <v>0.6</v>
      </c>
      <c r="U27" s="74"/>
      <c r="V27" s="74"/>
      <c r="W27" s="74"/>
      <c r="X27" s="74">
        <f>SUMIFS(Standard!D2:D41,Standard!A2:A41,ApplicantType,Standard!B2:B41,LoanType,Standard!C2:C41,PreSubmission!X26)</f>
        <v>0.9</v>
      </c>
      <c r="Y27" s="74"/>
      <c r="Z27" s="74"/>
      <c r="AA27" s="74"/>
      <c r="AB27" s="19"/>
      <c r="AE27" s="20">
        <f>IF(L27&gt;=LTVRequested,0,1)</f>
        <v>0</v>
      </c>
      <c r="AF27" s="20">
        <f>IF(P27&gt;=LTVRequested,0,1)</f>
        <v>1</v>
      </c>
      <c r="AG27" s="20">
        <f>IF(T27&gt;=LTVRequested,0,1)</f>
        <v>1</v>
      </c>
      <c r="AH27" s="20">
        <f>IF(X27&gt;=LTVRequested,0,1)</f>
        <v>1</v>
      </c>
    </row>
    <row r="28" spans="1:34" s="20" customFormat="1" ht="18.75" x14ac:dyDescent="0.3">
      <c r="A28" s="17"/>
      <c r="B28" s="59" t="s">
        <v>26</v>
      </c>
      <c r="C28" s="59"/>
      <c r="D28" s="59"/>
      <c r="E28" s="59"/>
      <c r="F28" s="59"/>
      <c r="G28" s="59"/>
      <c r="H28" s="59"/>
      <c r="I28" s="59"/>
      <c r="J28" s="59"/>
      <c r="K28" s="59"/>
      <c r="L28" s="81">
        <f>IFERROR(PurPrice*L27,0)</f>
        <v>1</v>
      </c>
      <c r="M28" s="81"/>
      <c r="N28" s="81"/>
      <c r="O28" s="81"/>
      <c r="P28" s="81">
        <f>IFERROR(PurPrice*P27,0)</f>
        <v>0</v>
      </c>
      <c r="Q28" s="81"/>
      <c r="R28" s="81"/>
      <c r="S28" s="81"/>
      <c r="T28" s="81">
        <f>IFERROR(PurPrice*T27,0)</f>
        <v>0.6</v>
      </c>
      <c r="U28" s="81"/>
      <c r="V28" s="81"/>
      <c r="W28" s="81"/>
      <c r="X28" s="81">
        <f>IFERROR(PurPrice*X27,0)</f>
        <v>0.9</v>
      </c>
      <c r="Y28" s="81"/>
      <c r="Z28" s="81"/>
      <c r="AA28" s="81"/>
      <c r="AB28" s="19"/>
    </row>
    <row r="29" spans="1:34" s="20" customFormat="1" ht="19.5" thickBot="1" x14ac:dyDescent="0.35">
      <c r="A29" s="17"/>
      <c r="B29" s="59" t="s">
        <v>59</v>
      </c>
      <c r="C29" s="59"/>
      <c r="D29" s="59"/>
      <c r="E29" s="59"/>
      <c r="F29" s="59"/>
      <c r="G29" s="59"/>
      <c r="H29" s="59"/>
      <c r="I29" s="59"/>
      <c r="J29" s="59"/>
      <c r="K29" s="59"/>
      <c r="L29" s="89">
        <f>IF(L28&lt;LamtReq,LamtReq-L28,0)</f>
        <v>0</v>
      </c>
      <c r="M29" s="89"/>
      <c r="N29" s="89"/>
      <c r="O29" s="89"/>
      <c r="P29" s="89">
        <f>IF(P28&lt;LamtReq,LamtReq-P28,0)</f>
        <v>1</v>
      </c>
      <c r="Q29" s="89"/>
      <c r="R29" s="89"/>
      <c r="S29" s="89"/>
      <c r="T29" s="89">
        <f>IF(T28&lt;LamtReq,LamtReq-T28,0)</f>
        <v>0.4</v>
      </c>
      <c r="U29" s="89"/>
      <c r="V29" s="89"/>
      <c r="W29" s="89"/>
      <c r="X29" s="89">
        <f>IF(X28&lt;LamtReq,LamtReq-X28,0)</f>
        <v>9.9999999999999978E-2</v>
      </c>
      <c r="Y29" s="89"/>
      <c r="Z29" s="89"/>
      <c r="AA29" s="89"/>
      <c r="AB29" s="19"/>
    </row>
    <row r="30" spans="1:34" s="20" customFormat="1" ht="18.75" x14ac:dyDescent="0.3">
      <c r="A30" s="17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80"/>
      <c r="Z30" s="80"/>
      <c r="AA30" s="80"/>
      <c r="AB30" s="19"/>
    </row>
    <row r="31" spans="1:34" s="20" customFormat="1" ht="18.75" x14ac:dyDescent="0.3">
      <c r="A31" s="17"/>
      <c r="B31" s="59" t="s">
        <v>28</v>
      </c>
      <c r="C31" s="59"/>
      <c r="D31" s="59"/>
      <c r="E31" s="59"/>
      <c r="F31" s="59"/>
      <c r="G31" s="59"/>
      <c r="H31" s="59"/>
      <c r="I31" s="59"/>
      <c r="J31" s="59"/>
      <c r="K31" s="59"/>
      <c r="L31" s="88" t="str">
        <f>IF(AE31&gt;0,"No","Yes")</f>
        <v>No</v>
      </c>
      <c r="M31" s="88"/>
      <c r="N31" s="88"/>
      <c r="O31" s="88"/>
      <c r="P31" s="88" t="str">
        <f>IF(AF31&gt;0,"No","Yes")</f>
        <v>No</v>
      </c>
      <c r="Q31" s="88"/>
      <c r="R31" s="88"/>
      <c r="S31" s="88"/>
      <c r="T31" s="88" t="str">
        <f>IF(AG31&gt;0,"No","Yes")</f>
        <v>No</v>
      </c>
      <c r="U31" s="88"/>
      <c r="V31" s="88"/>
      <c r="W31" s="88"/>
      <c r="X31" s="88" t="str">
        <f>IF(AH31&gt;0,"No","Yes")</f>
        <v>No</v>
      </c>
      <c r="Y31" s="88"/>
      <c r="Z31" s="88"/>
      <c r="AA31" s="88"/>
      <c r="AB31" s="19"/>
      <c r="AE31" s="21">
        <f>SUM(AE20:AE30)</f>
        <v>1</v>
      </c>
      <c r="AF31" s="21">
        <f>SUM(AF20:AF30)</f>
        <v>3</v>
      </c>
      <c r="AG31" s="21">
        <f>SUM(AG20:AG30)</f>
        <v>2</v>
      </c>
      <c r="AH31" s="21">
        <f>SUM(AH20:AH30)</f>
        <v>2</v>
      </c>
    </row>
    <row r="32" spans="1:34" s="20" customFormat="1" ht="18.75" x14ac:dyDescent="0.3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9"/>
    </row>
    <row r="33" spans="1:28" s="20" customFormat="1" ht="18.75" x14ac:dyDescent="0.3">
      <c r="A33" s="17"/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19"/>
    </row>
    <row r="34" spans="1:28" s="20" customFormat="1" ht="19.5" thickBot="1" x14ac:dyDescent="0.3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9"/>
    </row>
    <row r="35" spans="1:28" s="20" customFormat="1" ht="18.75" x14ac:dyDescent="0.3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7" t="s">
        <v>15</v>
      </c>
      <c r="M35" s="57"/>
      <c r="N35" s="57"/>
      <c r="O35" s="57"/>
      <c r="P35" s="57" t="s">
        <v>16</v>
      </c>
      <c r="Q35" s="57"/>
      <c r="R35" s="57"/>
      <c r="S35" s="57"/>
      <c r="T35" s="57" t="s">
        <v>17</v>
      </c>
      <c r="U35" s="57"/>
      <c r="V35" s="57"/>
      <c r="W35" s="57"/>
      <c r="X35" s="57" t="s">
        <v>18</v>
      </c>
      <c r="Y35" s="57"/>
      <c r="Z35" s="57"/>
      <c r="AA35" s="57"/>
      <c r="AB35" s="19"/>
    </row>
    <row r="36" spans="1:28" s="20" customFormat="1" ht="18.75" x14ac:dyDescent="0.3">
      <c r="A36" s="17"/>
      <c r="B36" s="59" t="s">
        <v>29</v>
      </c>
      <c r="C36" s="59"/>
      <c r="D36" s="59"/>
      <c r="E36" s="59"/>
      <c r="F36" s="59"/>
      <c r="G36" s="59"/>
      <c r="H36" s="59"/>
      <c r="I36" s="59"/>
      <c r="J36" s="59"/>
      <c r="K36" s="59"/>
      <c r="L36" s="86" t="str">
        <f>L31</f>
        <v>No</v>
      </c>
      <c r="M36" s="86"/>
      <c r="N36" s="86"/>
      <c r="O36" s="86"/>
      <c r="P36" s="86" t="str">
        <f t="shared" ref="P36" si="0">P31</f>
        <v>No</v>
      </c>
      <c r="Q36" s="86"/>
      <c r="R36" s="86"/>
      <c r="S36" s="86"/>
      <c r="T36" s="86" t="str">
        <f t="shared" ref="T36" si="1">T31</f>
        <v>No</v>
      </c>
      <c r="U36" s="86"/>
      <c r="V36" s="86"/>
      <c r="W36" s="86"/>
      <c r="X36" s="86" t="str">
        <f t="shared" ref="X36" si="2">X31</f>
        <v>No</v>
      </c>
      <c r="Y36" s="86"/>
      <c r="Z36" s="86"/>
      <c r="AA36" s="86"/>
      <c r="AB36" s="19"/>
    </row>
    <row r="37" spans="1:28" s="20" customFormat="1" ht="19.5" thickBot="1" x14ac:dyDescent="0.35">
      <c r="A37" s="17"/>
      <c r="B37" s="59" t="s">
        <v>30</v>
      </c>
      <c r="C37" s="59"/>
      <c r="D37" s="59"/>
      <c r="E37" s="59"/>
      <c r="F37" s="59"/>
      <c r="G37" s="59"/>
      <c r="H37" s="59"/>
      <c r="I37" s="59"/>
      <c r="J37" s="59"/>
      <c r="K37" s="59"/>
      <c r="L37" s="87">
        <f>IF(LamtReq&lt;L28,LamtReq,L28)</f>
        <v>1</v>
      </c>
      <c r="M37" s="87"/>
      <c r="N37" s="87"/>
      <c r="O37" s="87"/>
      <c r="P37" s="87">
        <f>IF(LamtReq&lt;P28,LamtReq,P28)</f>
        <v>0</v>
      </c>
      <c r="Q37" s="87"/>
      <c r="R37" s="87"/>
      <c r="S37" s="87"/>
      <c r="T37" s="87">
        <f>IF(LamtReq&lt;T28,LamtReq,T28)</f>
        <v>0.6</v>
      </c>
      <c r="U37" s="87"/>
      <c r="V37" s="87"/>
      <c r="W37" s="87"/>
      <c r="X37" s="87">
        <f>IF(LamtReq&lt;X28,LamtReq,X28)</f>
        <v>0.9</v>
      </c>
      <c r="Y37" s="87"/>
      <c r="Z37" s="87"/>
      <c r="AA37" s="87"/>
      <c r="AB37" s="19"/>
    </row>
    <row r="38" spans="1:28" s="20" customFormat="1" ht="19.5" thickBot="1" x14ac:dyDescent="0.3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</row>
    <row r="39" spans="1:28" s="20" customFormat="1" ht="18.75" x14ac:dyDescent="0.3"/>
    <row r="40" spans="1:28" s="20" customFormat="1" ht="18.75" x14ac:dyDescent="0.3"/>
    <row r="41" spans="1:28" s="20" customFormat="1" ht="18.75" x14ac:dyDescent="0.3"/>
    <row r="42" spans="1:28" s="20" customFormat="1" ht="18.75" x14ac:dyDescent="0.3"/>
    <row r="43" spans="1:28" s="20" customFormat="1" ht="18.75" x14ac:dyDescent="0.3"/>
    <row r="44" spans="1:28" s="20" customFormat="1" ht="18.75" x14ac:dyDescent="0.3"/>
    <row r="45" spans="1:28" s="20" customFormat="1" ht="18.75" x14ac:dyDescent="0.3"/>
    <row r="46" spans="1:28" s="20" customFormat="1" ht="18.75" x14ac:dyDescent="0.3"/>
    <row r="47" spans="1:28" s="20" customFormat="1" ht="18.75" x14ac:dyDescent="0.3"/>
    <row r="48" spans="1:28" s="20" customFormat="1" ht="18.75" x14ac:dyDescent="0.3"/>
    <row r="49" s="20" customFormat="1" ht="18.75" x14ac:dyDescent="0.3"/>
    <row r="50" s="20" customFormat="1" ht="18.75" x14ac:dyDescent="0.3"/>
    <row r="51" s="20" customFormat="1" ht="18.75" x14ac:dyDescent="0.3"/>
    <row r="52" s="20" customFormat="1" ht="18.75" x14ac:dyDescent="0.3"/>
    <row r="53" s="20" customFormat="1" ht="18.75" x14ac:dyDescent="0.3"/>
    <row r="54" s="20" customFormat="1" ht="18.75" x14ac:dyDescent="0.3"/>
    <row r="55" s="20" customFormat="1" ht="18.75" x14ac:dyDescent="0.3"/>
    <row r="56" s="20" customFormat="1" ht="18.75" x14ac:dyDescent="0.3"/>
    <row r="57" s="20" customFormat="1" ht="18.75" x14ac:dyDescent="0.3"/>
    <row r="58" s="20" customFormat="1" ht="18.75" x14ac:dyDescent="0.3"/>
    <row r="59" s="20" customFormat="1" ht="18.75" x14ac:dyDescent="0.3"/>
    <row r="60" s="20" customFormat="1" ht="18.75" x14ac:dyDescent="0.3"/>
    <row r="61" s="20" customFormat="1" ht="18.75" x14ac:dyDescent="0.3"/>
    <row r="62" s="20" customFormat="1" ht="18.75" x14ac:dyDescent="0.3"/>
    <row r="63" s="20" customFormat="1" ht="18.75" x14ac:dyDescent="0.3"/>
    <row r="64" s="20" customFormat="1" ht="18.75" x14ac:dyDescent="0.3"/>
    <row r="65" s="20" customFormat="1" ht="18.75" x14ac:dyDescent="0.3"/>
    <row r="66" s="20" customFormat="1" ht="18.75" x14ac:dyDescent="0.3"/>
    <row r="67" s="20" customFormat="1" ht="18.75" x14ac:dyDescent="0.3"/>
    <row r="68" s="20" customFormat="1" ht="18.75" x14ac:dyDescent="0.3"/>
    <row r="69" s="20" customFormat="1" ht="18.75" x14ac:dyDescent="0.3"/>
  </sheetData>
  <sheetProtection password="CABC" sheet="1" objects="1" scenarios="1" selectLockedCells="1"/>
  <mergeCells count="110">
    <mergeCell ref="J17:M17"/>
    <mergeCell ref="K2:AA2"/>
    <mergeCell ref="P36:S36"/>
    <mergeCell ref="T36:W36"/>
    <mergeCell ref="X36:AA36"/>
    <mergeCell ref="B37:K37"/>
    <mergeCell ref="L37:O37"/>
    <mergeCell ref="P37:S37"/>
    <mergeCell ref="T37:W37"/>
    <mergeCell ref="X37:AA37"/>
    <mergeCell ref="L31:O31"/>
    <mergeCell ref="P31:S31"/>
    <mergeCell ref="T31:W31"/>
    <mergeCell ref="X31:AA31"/>
    <mergeCell ref="B36:K36"/>
    <mergeCell ref="L35:O35"/>
    <mergeCell ref="P35:S35"/>
    <mergeCell ref="T35:W35"/>
    <mergeCell ref="X35:AA35"/>
    <mergeCell ref="L36:O36"/>
    <mergeCell ref="L29:O29"/>
    <mergeCell ref="P29:S29"/>
    <mergeCell ref="T29:W29"/>
    <mergeCell ref="X29:AA29"/>
    <mergeCell ref="L30:O30"/>
    <mergeCell ref="P30:S30"/>
    <mergeCell ref="T30:W30"/>
    <mergeCell ref="X30:AA30"/>
    <mergeCell ref="L27:O27"/>
    <mergeCell ref="P27:S27"/>
    <mergeCell ref="T27:W27"/>
    <mergeCell ref="X27:AA27"/>
    <mergeCell ref="L28:O28"/>
    <mergeCell ref="P28:S28"/>
    <mergeCell ref="T28:W28"/>
    <mergeCell ref="X28:AA28"/>
    <mergeCell ref="L25:O25"/>
    <mergeCell ref="P25:S25"/>
    <mergeCell ref="T25:W25"/>
    <mergeCell ref="X25:AA25"/>
    <mergeCell ref="L26:O26"/>
    <mergeCell ref="P26:S26"/>
    <mergeCell ref="T26:W26"/>
    <mergeCell ref="X26:AA26"/>
    <mergeCell ref="L23:O23"/>
    <mergeCell ref="P23:S23"/>
    <mergeCell ref="T23:W23"/>
    <mergeCell ref="X23:AA23"/>
    <mergeCell ref="L24:O24"/>
    <mergeCell ref="P24:S24"/>
    <mergeCell ref="T24:W24"/>
    <mergeCell ref="X24:AA24"/>
    <mergeCell ref="X21:AA21"/>
    <mergeCell ref="P22:S22"/>
    <mergeCell ref="T22:W22"/>
    <mergeCell ref="X22:AA22"/>
    <mergeCell ref="L22:O22"/>
    <mergeCell ref="B5:AA5"/>
    <mergeCell ref="B31:K31"/>
    <mergeCell ref="B33:AA33"/>
    <mergeCell ref="T20:W20"/>
    <mergeCell ref="P20:S20"/>
    <mergeCell ref="L20:O20"/>
    <mergeCell ref="L21:O21"/>
    <mergeCell ref="P21:S21"/>
    <mergeCell ref="T21:W21"/>
    <mergeCell ref="B25:K25"/>
    <mergeCell ref="B26:K26"/>
    <mergeCell ref="B27:K27"/>
    <mergeCell ref="B28:K28"/>
    <mergeCell ref="B29:K29"/>
    <mergeCell ref="B30:K30"/>
    <mergeCell ref="B21:K21"/>
    <mergeCell ref="B22:K22"/>
    <mergeCell ref="B23:K23"/>
    <mergeCell ref="B24:K24"/>
    <mergeCell ref="X19:AA19"/>
    <mergeCell ref="X20:AA20"/>
    <mergeCell ref="T19:W19"/>
    <mergeCell ref="P19:S19"/>
    <mergeCell ref="L19:O19"/>
    <mergeCell ref="B20:K20"/>
    <mergeCell ref="B7:G7"/>
    <mergeCell ref="B14:AA14"/>
    <mergeCell ref="B16:I16"/>
    <mergeCell ref="O16:U16"/>
    <mergeCell ref="B17:I17"/>
    <mergeCell ref="V16:AA16"/>
    <mergeCell ref="J16:M16"/>
    <mergeCell ref="W12:AA12"/>
    <mergeCell ref="O7:V7"/>
    <mergeCell ref="O8:V8"/>
    <mergeCell ref="O9:V9"/>
    <mergeCell ref="O10:V10"/>
    <mergeCell ref="O11:V11"/>
    <mergeCell ref="O12:V12"/>
    <mergeCell ref="W7:AA7"/>
    <mergeCell ref="W8:AA8"/>
    <mergeCell ref="W9:AA9"/>
    <mergeCell ref="W10:AA10"/>
    <mergeCell ref="W11:AA11"/>
    <mergeCell ref="B8:G8"/>
    <mergeCell ref="B9:G9"/>
    <mergeCell ref="B10:G10"/>
    <mergeCell ref="B11:G11"/>
    <mergeCell ref="H7:L7"/>
    <mergeCell ref="H8:L8"/>
    <mergeCell ref="H9:L9"/>
    <mergeCell ref="H10:L10"/>
    <mergeCell ref="H11:L11"/>
  </mergeCells>
  <conditionalFormatting sqref="L20:AA20">
    <cfRule type="iconSet" priority="9">
      <iconSet iconSet="3Symbols2">
        <cfvo type="percent" val="0"/>
        <cfvo type="num" val="MaxTerm" gte="0"/>
        <cfvo type="num" val="MaxTerm"/>
      </iconSet>
    </cfRule>
  </conditionalFormatting>
  <conditionalFormatting sqref="L22:AA22">
    <cfRule type="iconSet" priority="8">
      <iconSet iconSet="3Symbols2" reverse="1">
        <cfvo type="percent" val="0"/>
        <cfvo type="num" val="0.3"/>
        <cfvo type="num" val="0.3" gte="0"/>
      </iconSet>
    </cfRule>
  </conditionalFormatting>
  <conditionalFormatting sqref="L23:AA23">
    <cfRule type="iconSet" priority="7">
      <iconSet iconSet="3Symbols2">
        <cfvo type="percent" val="0"/>
        <cfvo type="num" val="ExpectedPay"/>
        <cfvo type="num" val="ExpectedPay" gte="0"/>
      </iconSet>
    </cfRule>
  </conditionalFormatting>
  <conditionalFormatting sqref="L24:AA24">
    <cfRule type="iconSet" priority="6">
      <iconSet iconSet="3Symbols2">
        <cfvo type="percent" val="0"/>
        <cfvo type="num" val="0"/>
        <cfvo type="num" val="500" gte="0"/>
      </iconSet>
    </cfRule>
  </conditionalFormatting>
  <conditionalFormatting sqref="P26:S26">
    <cfRule type="cellIs" dxfId="1" priority="4" operator="notEqual">
      <formula>"Own Bank"</formula>
    </cfRule>
  </conditionalFormatting>
  <conditionalFormatting sqref="L27:AA27">
    <cfRule type="iconSet" priority="3">
      <iconSet iconSet="3Symbols2">
        <cfvo type="percent" val="0"/>
        <cfvo type="num" val="LTVRequested"/>
        <cfvo type="num" val="LTVRequested" gte="0"/>
      </iconSet>
    </cfRule>
  </conditionalFormatting>
  <conditionalFormatting sqref="L31:AA31">
    <cfRule type="cellIs" dxfId="0" priority="1" operator="notEqual">
      <formula>"Yes"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Lookups!A3:A7</xm:f>
          </x14:formula1>
          <xm:sqref>H11:L11</xm:sqref>
        </x14:dataValidation>
        <x14:dataValidation type="list" allowBlank="1" showInputMessage="1" showErrorMessage="1">
          <x14:formula1>
            <xm:f>Lookups!A11:A21</xm:f>
          </x14:formula1>
          <xm:sqref>W11:AA11</xm:sqref>
        </x14:dataValidation>
        <x14:dataValidation type="list" allowBlank="1" showInputMessage="1" showErrorMessage="1">
          <x14:formula1>
            <xm:f>Lookups!G3:G6</xm:f>
          </x14:formula1>
          <xm:sqref>W12:AA12</xm:sqref>
        </x14:dataValidation>
        <x14:dataValidation type="list" allowBlank="1" showInputMessage="1" showErrorMessage="1">
          <x14:formula1>
            <xm:f>Lookups!I3:I4</xm:f>
          </x14:formula1>
          <xm:sqref>L36:AA36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3" sqref="D13"/>
    </sheetView>
  </sheetViews>
  <sheetFormatPr defaultColWidth="28.42578125" defaultRowHeight="15" x14ac:dyDescent="0.25"/>
  <cols>
    <col min="1" max="1" width="26.7109375" bestFit="1" customWidth="1"/>
    <col min="2" max="2" width="5.7109375" bestFit="1" customWidth="1"/>
    <col min="3" max="3" width="4.5703125" bestFit="1" customWidth="1"/>
    <col min="4" max="4" width="17" bestFit="1" customWidth="1"/>
    <col min="5" max="5" width="8.85546875" bestFit="1" customWidth="1"/>
    <col min="6" max="6" width="8.85546875" style="4" customWidth="1"/>
    <col min="7" max="7" width="28.5703125" bestFit="1" customWidth="1"/>
    <col min="8" max="8" width="9.42578125" customWidth="1"/>
    <col min="9" max="9" width="13.42578125" bestFit="1" customWidth="1"/>
  </cols>
  <sheetData>
    <row r="1" spans="1:9" x14ac:dyDescent="0.25">
      <c r="B1" s="90" t="s">
        <v>36</v>
      </c>
      <c r="C1" s="90"/>
      <c r="D1" s="90"/>
      <c r="E1" s="90"/>
      <c r="F1" s="2"/>
    </row>
    <row r="2" spans="1:9" s="1" customFormat="1" x14ac:dyDescent="0.25">
      <c r="A2" s="1" t="s">
        <v>10</v>
      </c>
      <c r="B2" s="1" t="s">
        <v>15</v>
      </c>
      <c r="C2" s="1" t="s">
        <v>16</v>
      </c>
      <c r="D2" s="1" t="s">
        <v>17</v>
      </c>
      <c r="E2" s="1" t="s">
        <v>18</v>
      </c>
      <c r="G2" s="1" t="s">
        <v>37</v>
      </c>
      <c r="I2" s="1" t="s">
        <v>50</v>
      </c>
    </row>
    <row r="3" spans="1:9" x14ac:dyDescent="0.25">
      <c r="A3" t="s">
        <v>31</v>
      </c>
      <c r="B3">
        <v>360</v>
      </c>
      <c r="C3">
        <v>240</v>
      </c>
      <c r="D3">
        <v>300</v>
      </c>
      <c r="E3">
        <v>360</v>
      </c>
      <c r="G3" t="s">
        <v>38</v>
      </c>
      <c r="I3" s="4" t="s">
        <v>51</v>
      </c>
    </row>
    <row r="4" spans="1:9" x14ac:dyDescent="0.25">
      <c r="A4" t="s">
        <v>32</v>
      </c>
      <c r="B4">
        <v>360</v>
      </c>
      <c r="C4">
        <v>240</v>
      </c>
      <c r="D4">
        <v>300</v>
      </c>
      <c r="E4">
        <v>360</v>
      </c>
      <c r="G4" t="s">
        <v>39</v>
      </c>
      <c r="I4" s="4" t="s">
        <v>52</v>
      </c>
    </row>
    <row r="5" spans="1:9" x14ac:dyDescent="0.25">
      <c r="A5" t="s">
        <v>33</v>
      </c>
      <c r="B5">
        <v>360</v>
      </c>
      <c r="C5">
        <v>120</v>
      </c>
      <c r="D5">
        <v>300</v>
      </c>
      <c r="E5">
        <v>360</v>
      </c>
      <c r="G5" t="s">
        <v>40</v>
      </c>
    </row>
    <row r="6" spans="1:9" x14ac:dyDescent="0.25">
      <c r="A6" t="s">
        <v>34</v>
      </c>
      <c r="B6">
        <v>360</v>
      </c>
      <c r="C6">
        <v>240</v>
      </c>
      <c r="D6">
        <v>300</v>
      </c>
      <c r="E6">
        <v>360</v>
      </c>
      <c r="G6" t="s">
        <v>41</v>
      </c>
    </row>
    <row r="7" spans="1:9" x14ac:dyDescent="0.25">
      <c r="A7" t="s">
        <v>35</v>
      </c>
      <c r="B7">
        <v>360</v>
      </c>
      <c r="C7">
        <v>240</v>
      </c>
      <c r="D7">
        <v>300</v>
      </c>
      <c r="E7">
        <v>360</v>
      </c>
    </row>
    <row r="10" spans="1:9" s="1" customFormat="1" x14ac:dyDescent="0.25">
      <c r="A10" s="3" t="s">
        <v>42</v>
      </c>
    </row>
    <row r="11" spans="1:9" x14ac:dyDescent="0.25">
      <c r="A11" s="5" t="s">
        <v>15</v>
      </c>
    </row>
    <row r="12" spans="1:9" x14ac:dyDescent="0.25">
      <c r="A12" s="5" t="s">
        <v>16</v>
      </c>
    </row>
    <row r="13" spans="1:9" x14ac:dyDescent="0.25">
      <c r="A13" s="5" t="s">
        <v>17</v>
      </c>
    </row>
    <row r="14" spans="1:9" x14ac:dyDescent="0.25">
      <c r="A14" s="5" t="s">
        <v>43</v>
      </c>
    </row>
    <row r="15" spans="1:9" x14ac:dyDescent="0.25">
      <c r="A15" s="5" t="s">
        <v>18</v>
      </c>
    </row>
    <row r="16" spans="1:9" x14ac:dyDescent="0.25">
      <c r="A16" s="5" t="s">
        <v>44</v>
      </c>
    </row>
    <row r="17" spans="1:1" x14ac:dyDescent="0.25">
      <c r="A17" s="5" t="s">
        <v>45</v>
      </c>
    </row>
    <row r="18" spans="1:1" x14ac:dyDescent="0.25">
      <c r="A18" s="5" t="s">
        <v>46</v>
      </c>
    </row>
    <row r="19" spans="1:1" x14ac:dyDescent="0.25">
      <c r="A19" s="5" t="s">
        <v>47</v>
      </c>
    </row>
    <row r="20" spans="1:1" x14ac:dyDescent="0.25">
      <c r="A20" s="5" t="s">
        <v>48</v>
      </c>
    </row>
    <row r="21" spans="1:1" x14ac:dyDescent="0.25">
      <c r="A21" s="5" t="s">
        <v>49</v>
      </c>
    </row>
  </sheetData>
  <sheetProtection selectLockedCells="1" selectUnlockedCell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workbookViewId="0">
      <selection activeCell="E12" sqref="E12"/>
    </sheetView>
  </sheetViews>
  <sheetFormatPr defaultRowHeight="15" x14ac:dyDescent="0.25"/>
  <cols>
    <col min="1" max="1" width="29" style="7" bestFit="1" customWidth="1"/>
    <col min="2" max="2" width="18.42578125" style="7" bestFit="1" customWidth="1"/>
    <col min="3" max="3" width="13.7109375" style="7" bestFit="1" customWidth="1"/>
    <col min="4" max="4" width="6.5703125" style="33" bestFit="1" customWidth="1"/>
    <col min="5" max="5" width="10.28515625" style="7" bestFit="1" customWidth="1"/>
    <col min="6" max="16384" width="9.140625" style="7"/>
  </cols>
  <sheetData>
    <row r="1" spans="1:5" s="3" customFormat="1" x14ac:dyDescent="0.25">
      <c r="A1" s="3" t="s">
        <v>37</v>
      </c>
      <c r="B1" s="3" t="s">
        <v>10</v>
      </c>
      <c r="C1" s="3" t="s">
        <v>53</v>
      </c>
      <c r="D1" s="31" t="s">
        <v>54</v>
      </c>
      <c r="E1" s="3" t="s">
        <v>61</v>
      </c>
    </row>
    <row r="2" spans="1:5" x14ac:dyDescent="0.25">
      <c r="A2" s="7" t="s">
        <v>41</v>
      </c>
      <c r="B2" s="7" t="s">
        <v>34</v>
      </c>
      <c r="C2" s="10" t="s">
        <v>58</v>
      </c>
      <c r="D2" s="32">
        <v>0.5</v>
      </c>
    </row>
    <row r="3" spans="1:5" x14ac:dyDescent="0.25">
      <c r="A3" s="7" t="s">
        <v>41</v>
      </c>
      <c r="B3" s="7" t="s">
        <v>34</v>
      </c>
      <c r="C3" s="11" t="s">
        <v>55</v>
      </c>
      <c r="D3" s="32">
        <v>0.5</v>
      </c>
    </row>
    <row r="4" spans="1:5" s="35" customFormat="1" x14ac:dyDescent="0.25">
      <c r="A4" s="11" t="s">
        <v>41</v>
      </c>
      <c r="B4" s="11" t="s">
        <v>56</v>
      </c>
      <c r="C4" s="10" t="s">
        <v>58</v>
      </c>
      <c r="D4" s="32">
        <v>0.5</v>
      </c>
      <c r="E4" s="11"/>
    </row>
    <row r="5" spans="1:5" s="35" customFormat="1" x14ac:dyDescent="0.25">
      <c r="A5" s="11" t="s">
        <v>41</v>
      </c>
      <c r="B5" s="11" t="s">
        <v>56</v>
      </c>
      <c r="C5" s="11" t="s">
        <v>55</v>
      </c>
      <c r="D5" s="32">
        <v>0.5</v>
      </c>
      <c r="E5" s="11"/>
    </row>
    <row r="6" spans="1:5" x14ac:dyDescent="0.25">
      <c r="A6" s="7" t="s">
        <v>41</v>
      </c>
      <c r="B6" s="7" t="s">
        <v>35</v>
      </c>
      <c r="C6" s="10" t="s">
        <v>58</v>
      </c>
      <c r="D6" s="32">
        <v>0</v>
      </c>
    </row>
    <row r="7" spans="1:5" x14ac:dyDescent="0.25">
      <c r="A7" s="7" t="s">
        <v>41</v>
      </c>
      <c r="B7" s="7" t="s">
        <v>35</v>
      </c>
      <c r="C7" s="11" t="s">
        <v>55</v>
      </c>
      <c r="D7" s="32">
        <v>0.5</v>
      </c>
    </row>
    <row r="8" spans="1:5" x14ac:dyDescent="0.25">
      <c r="A8" s="7" t="s">
        <v>41</v>
      </c>
      <c r="B8" s="7" t="s">
        <v>31</v>
      </c>
      <c r="C8" s="10" t="s">
        <v>58</v>
      </c>
      <c r="D8" s="32">
        <v>0.5</v>
      </c>
    </row>
    <row r="9" spans="1:5" x14ac:dyDescent="0.25">
      <c r="A9" s="7" t="s">
        <v>41</v>
      </c>
      <c r="B9" s="7" t="s">
        <v>31</v>
      </c>
      <c r="C9" s="11" t="s">
        <v>55</v>
      </c>
      <c r="D9" s="32">
        <v>0.5</v>
      </c>
    </row>
    <row r="10" spans="1:5" x14ac:dyDescent="0.25">
      <c r="A10" s="7" t="s">
        <v>41</v>
      </c>
      <c r="B10" s="7" t="s">
        <v>33</v>
      </c>
      <c r="C10" s="10" t="s">
        <v>58</v>
      </c>
      <c r="D10" s="32">
        <v>0.5</v>
      </c>
    </row>
    <row r="11" spans="1:5" x14ac:dyDescent="0.25">
      <c r="A11" s="7" t="s">
        <v>41</v>
      </c>
      <c r="B11" s="7" t="s">
        <v>33</v>
      </c>
      <c r="C11" s="11" t="s">
        <v>55</v>
      </c>
      <c r="D11" s="32">
        <v>0.5</v>
      </c>
    </row>
    <row r="12" spans="1:5" x14ac:dyDescent="0.25">
      <c r="A12" s="7" t="s">
        <v>40</v>
      </c>
      <c r="B12" s="7" t="s">
        <v>34</v>
      </c>
      <c r="C12" s="10" t="s">
        <v>58</v>
      </c>
      <c r="D12" s="32">
        <v>0.5</v>
      </c>
    </row>
    <row r="13" spans="1:5" x14ac:dyDescent="0.25">
      <c r="A13" s="7" t="s">
        <v>40</v>
      </c>
      <c r="B13" s="7" t="s">
        <v>34</v>
      </c>
      <c r="C13" s="11" t="s">
        <v>55</v>
      </c>
      <c r="D13" s="32">
        <v>0.5</v>
      </c>
    </row>
    <row r="14" spans="1:5" x14ac:dyDescent="0.25">
      <c r="A14" s="7" t="s">
        <v>40</v>
      </c>
      <c r="B14" s="7" t="s">
        <v>56</v>
      </c>
      <c r="C14" s="10" t="s">
        <v>58</v>
      </c>
      <c r="D14" s="32">
        <v>0.5</v>
      </c>
    </row>
    <row r="15" spans="1:5" x14ac:dyDescent="0.25">
      <c r="A15" s="7" t="s">
        <v>40</v>
      </c>
      <c r="B15" s="7" t="s">
        <v>56</v>
      </c>
      <c r="C15" s="11" t="s">
        <v>55</v>
      </c>
      <c r="D15" s="32">
        <v>0.5</v>
      </c>
    </row>
    <row r="16" spans="1:5" x14ac:dyDescent="0.25">
      <c r="A16" s="7" t="s">
        <v>40</v>
      </c>
      <c r="B16" s="7" t="s">
        <v>35</v>
      </c>
      <c r="C16" s="10" t="s">
        <v>58</v>
      </c>
      <c r="D16" s="32">
        <v>0</v>
      </c>
    </row>
    <row r="17" spans="1:5" x14ac:dyDescent="0.25">
      <c r="A17" s="7" t="s">
        <v>40</v>
      </c>
      <c r="B17" s="7" t="s">
        <v>35</v>
      </c>
      <c r="C17" s="7" t="s">
        <v>55</v>
      </c>
      <c r="D17" s="32">
        <v>0.5</v>
      </c>
    </row>
    <row r="18" spans="1:5" x14ac:dyDescent="0.25">
      <c r="A18" s="7" t="s">
        <v>40</v>
      </c>
      <c r="B18" s="7" t="s">
        <v>31</v>
      </c>
      <c r="C18" s="10" t="s">
        <v>58</v>
      </c>
      <c r="D18" s="32">
        <v>0.9</v>
      </c>
      <c r="E18" s="10" t="s">
        <v>51</v>
      </c>
    </row>
    <row r="19" spans="1:5" x14ac:dyDescent="0.25">
      <c r="A19" s="7" t="s">
        <v>40</v>
      </c>
      <c r="B19" s="7" t="s">
        <v>31</v>
      </c>
      <c r="C19" s="7" t="s">
        <v>55</v>
      </c>
      <c r="D19" s="32">
        <v>1</v>
      </c>
      <c r="E19" s="7" t="s">
        <v>51</v>
      </c>
    </row>
    <row r="20" spans="1:5" x14ac:dyDescent="0.25">
      <c r="A20" s="7" t="s">
        <v>40</v>
      </c>
      <c r="B20" s="7" t="s">
        <v>33</v>
      </c>
      <c r="C20" s="10" t="s">
        <v>58</v>
      </c>
      <c r="D20" s="32">
        <v>0.5</v>
      </c>
    </row>
    <row r="21" spans="1:5" x14ac:dyDescent="0.25">
      <c r="A21" s="7" t="s">
        <v>40</v>
      </c>
      <c r="B21" s="7" t="s">
        <v>33</v>
      </c>
      <c r="C21" s="7" t="s">
        <v>55</v>
      </c>
      <c r="D21" s="32">
        <v>0.5</v>
      </c>
    </row>
    <row r="22" spans="1:5" x14ac:dyDescent="0.25">
      <c r="A22" s="7" t="s">
        <v>38</v>
      </c>
      <c r="B22" s="7" t="s">
        <v>34</v>
      </c>
      <c r="C22" s="10" t="s">
        <v>58</v>
      </c>
      <c r="D22" s="32">
        <v>1.1000000000000001</v>
      </c>
    </row>
    <row r="23" spans="1:5" x14ac:dyDescent="0.25">
      <c r="A23" s="7" t="s">
        <v>38</v>
      </c>
      <c r="B23" s="7" t="s">
        <v>34</v>
      </c>
      <c r="C23" s="11" t="s">
        <v>55</v>
      </c>
      <c r="D23" s="32">
        <v>1.1000000000000001</v>
      </c>
      <c r="E23" s="11"/>
    </row>
    <row r="24" spans="1:5" x14ac:dyDescent="0.25">
      <c r="A24" s="7" t="s">
        <v>38</v>
      </c>
      <c r="B24" s="7" t="s">
        <v>56</v>
      </c>
      <c r="C24" s="10" t="s">
        <v>58</v>
      </c>
      <c r="D24" s="32">
        <v>0.7</v>
      </c>
      <c r="E24" s="11"/>
    </row>
    <row r="25" spans="1:5" x14ac:dyDescent="0.25">
      <c r="A25" s="7" t="s">
        <v>38</v>
      </c>
      <c r="B25" s="7" t="s">
        <v>56</v>
      </c>
      <c r="C25" s="11" t="s">
        <v>55</v>
      </c>
      <c r="D25" s="32">
        <v>0.8</v>
      </c>
      <c r="E25" s="11"/>
    </row>
    <row r="26" spans="1:5" x14ac:dyDescent="0.25">
      <c r="A26" s="7" t="s">
        <v>38</v>
      </c>
      <c r="B26" s="7" t="s">
        <v>35</v>
      </c>
      <c r="C26" s="10" t="s">
        <v>58</v>
      </c>
      <c r="D26" s="32">
        <v>0</v>
      </c>
      <c r="E26" s="11"/>
    </row>
    <row r="27" spans="1:5" x14ac:dyDescent="0.25">
      <c r="A27" s="7" t="s">
        <v>38</v>
      </c>
      <c r="B27" s="7" t="s">
        <v>35</v>
      </c>
      <c r="C27" s="7" t="s">
        <v>55</v>
      </c>
      <c r="D27" s="32">
        <v>0.85</v>
      </c>
      <c r="E27" s="11"/>
    </row>
    <row r="28" spans="1:5" x14ac:dyDescent="0.25">
      <c r="A28" s="7" t="s">
        <v>38</v>
      </c>
      <c r="B28" s="7" t="s">
        <v>31</v>
      </c>
      <c r="C28" s="10" t="s">
        <v>58</v>
      </c>
      <c r="D28" s="32">
        <v>0.9</v>
      </c>
      <c r="E28" s="10" t="s">
        <v>51</v>
      </c>
    </row>
    <row r="29" spans="1:5" x14ac:dyDescent="0.25">
      <c r="A29" s="7" t="s">
        <v>38</v>
      </c>
      <c r="B29" s="7" t="s">
        <v>31</v>
      </c>
      <c r="C29" s="7" t="s">
        <v>55</v>
      </c>
      <c r="D29" s="32">
        <v>1</v>
      </c>
      <c r="E29" s="11" t="s">
        <v>51</v>
      </c>
    </row>
    <row r="30" spans="1:5" x14ac:dyDescent="0.25">
      <c r="A30" s="7" t="s">
        <v>38</v>
      </c>
      <c r="B30" s="7" t="s">
        <v>33</v>
      </c>
      <c r="C30" s="10" t="s">
        <v>58</v>
      </c>
      <c r="D30" s="32">
        <v>0.6</v>
      </c>
    </row>
    <row r="31" spans="1:5" x14ac:dyDescent="0.25">
      <c r="A31" s="7" t="s">
        <v>38</v>
      </c>
      <c r="B31" s="7" t="s">
        <v>33</v>
      </c>
      <c r="C31" s="7" t="s">
        <v>55</v>
      </c>
      <c r="D31" s="32">
        <v>0.6</v>
      </c>
      <c r="E31" s="11"/>
    </row>
    <row r="32" spans="1:5" x14ac:dyDescent="0.25">
      <c r="A32" s="7" t="s">
        <v>39</v>
      </c>
      <c r="B32" s="7" t="s">
        <v>34</v>
      </c>
      <c r="C32" s="10" t="s">
        <v>58</v>
      </c>
      <c r="D32" s="32">
        <v>0</v>
      </c>
    </row>
    <row r="33" spans="1:5" x14ac:dyDescent="0.25">
      <c r="A33" s="7" t="s">
        <v>39</v>
      </c>
      <c r="B33" s="7" t="s">
        <v>34</v>
      </c>
      <c r="C33" s="11" t="s">
        <v>55</v>
      </c>
      <c r="D33" s="32">
        <v>0</v>
      </c>
    </row>
    <row r="34" spans="1:5" x14ac:dyDescent="0.25">
      <c r="A34" s="7" t="s">
        <v>39</v>
      </c>
      <c r="B34" s="7" t="s">
        <v>56</v>
      </c>
      <c r="C34" s="10" t="s">
        <v>58</v>
      </c>
      <c r="D34" s="32">
        <v>0.7</v>
      </c>
    </row>
    <row r="35" spans="1:5" x14ac:dyDescent="0.25">
      <c r="A35" s="7" t="s">
        <v>39</v>
      </c>
      <c r="B35" s="7" t="s">
        <v>56</v>
      </c>
      <c r="C35" s="11" t="s">
        <v>55</v>
      </c>
      <c r="D35" s="32">
        <v>0.8</v>
      </c>
    </row>
    <row r="36" spans="1:5" x14ac:dyDescent="0.25">
      <c r="A36" s="7" t="s">
        <v>39</v>
      </c>
      <c r="B36" s="7" t="s">
        <v>35</v>
      </c>
      <c r="C36" s="10" t="s">
        <v>58</v>
      </c>
      <c r="D36" s="32">
        <v>0</v>
      </c>
    </row>
    <row r="37" spans="1:5" x14ac:dyDescent="0.25">
      <c r="A37" s="7" t="s">
        <v>39</v>
      </c>
      <c r="B37" s="7" t="s">
        <v>35</v>
      </c>
      <c r="C37" s="7" t="s">
        <v>55</v>
      </c>
      <c r="D37" s="32">
        <v>0.85</v>
      </c>
    </row>
    <row r="38" spans="1:5" x14ac:dyDescent="0.25">
      <c r="A38" s="7" t="s">
        <v>39</v>
      </c>
      <c r="B38" s="7" t="s">
        <v>31</v>
      </c>
      <c r="C38" s="10" t="s">
        <v>58</v>
      </c>
      <c r="D38" s="32">
        <v>0.85</v>
      </c>
    </row>
    <row r="39" spans="1:5" x14ac:dyDescent="0.25">
      <c r="A39" s="7" t="s">
        <v>39</v>
      </c>
      <c r="B39" s="7" t="s">
        <v>31</v>
      </c>
      <c r="C39" s="7" t="s">
        <v>55</v>
      </c>
      <c r="D39" s="32">
        <v>0.85</v>
      </c>
      <c r="E39" s="7" t="s">
        <v>51</v>
      </c>
    </row>
    <row r="40" spans="1:5" x14ac:dyDescent="0.25">
      <c r="A40" s="7" t="s">
        <v>39</v>
      </c>
      <c r="B40" s="7" t="s">
        <v>33</v>
      </c>
      <c r="C40" s="10" t="s">
        <v>58</v>
      </c>
      <c r="D40" s="32">
        <v>0.6</v>
      </c>
    </row>
    <row r="41" spans="1:5" x14ac:dyDescent="0.25">
      <c r="A41" s="7" t="s">
        <v>39</v>
      </c>
      <c r="B41" s="7" t="s">
        <v>33</v>
      </c>
      <c r="C41" s="7" t="s">
        <v>55</v>
      </c>
      <c r="D41" s="32">
        <v>0.6</v>
      </c>
    </row>
  </sheetData>
  <sortState ref="A2:E51">
    <sortCondition ref="A2:A51"/>
    <sortCondition ref="B2:B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1" sqref="D1:D1048576"/>
    </sheetView>
  </sheetViews>
  <sheetFormatPr defaultRowHeight="15" x14ac:dyDescent="0.25"/>
  <cols>
    <col min="1" max="1" width="29" style="8" bestFit="1" customWidth="1"/>
    <col min="2" max="2" width="18.42578125" style="8" bestFit="1" customWidth="1"/>
    <col min="3" max="3" width="13.7109375" style="8" bestFit="1" customWidth="1"/>
    <col min="4" max="4" width="8.140625" style="37" bestFit="1" customWidth="1"/>
    <col min="5" max="5" width="10.28515625" style="8" bestFit="1" customWidth="1"/>
    <col min="6" max="16384" width="9.140625" style="8"/>
  </cols>
  <sheetData>
    <row r="1" spans="1:5" s="3" customFormat="1" x14ac:dyDescent="0.25">
      <c r="A1" s="3" t="s">
        <v>37</v>
      </c>
      <c r="B1" s="3" t="s">
        <v>10</v>
      </c>
      <c r="C1" s="3" t="s">
        <v>53</v>
      </c>
      <c r="D1" s="36" t="s">
        <v>54</v>
      </c>
      <c r="E1" s="3" t="s">
        <v>61</v>
      </c>
    </row>
    <row r="2" spans="1:5" x14ac:dyDescent="0.25">
      <c r="A2" s="8" t="s">
        <v>41</v>
      </c>
      <c r="B2" s="8" t="s">
        <v>34</v>
      </c>
      <c r="C2" s="10" t="s">
        <v>58</v>
      </c>
      <c r="D2" s="37">
        <v>0</v>
      </c>
    </row>
    <row r="3" spans="1:5" x14ac:dyDescent="0.25">
      <c r="A3" s="8" t="s">
        <v>41</v>
      </c>
      <c r="B3" s="8" t="s">
        <v>34</v>
      </c>
      <c r="C3" s="11" t="s">
        <v>55</v>
      </c>
      <c r="D3" s="37">
        <v>0.5</v>
      </c>
    </row>
    <row r="4" spans="1:5" x14ac:dyDescent="0.25">
      <c r="A4" s="8" t="s">
        <v>41</v>
      </c>
      <c r="B4" s="8" t="s">
        <v>56</v>
      </c>
      <c r="C4" s="10" t="s">
        <v>58</v>
      </c>
      <c r="D4" s="37">
        <v>0</v>
      </c>
    </row>
    <row r="5" spans="1:5" x14ac:dyDescent="0.25">
      <c r="A5" s="8" t="s">
        <v>41</v>
      </c>
      <c r="B5" s="8" t="s">
        <v>56</v>
      </c>
      <c r="C5" s="11" t="s">
        <v>55</v>
      </c>
      <c r="D5" s="37">
        <v>0.5</v>
      </c>
    </row>
    <row r="6" spans="1:5" x14ac:dyDescent="0.25">
      <c r="A6" s="8" t="s">
        <v>41</v>
      </c>
      <c r="B6" s="8" t="s">
        <v>35</v>
      </c>
      <c r="C6" s="10" t="s">
        <v>58</v>
      </c>
      <c r="D6" s="37">
        <v>0</v>
      </c>
    </row>
    <row r="7" spans="1:5" x14ac:dyDescent="0.25">
      <c r="A7" s="8" t="s">
        <v>41</v>
      </c>
      <c r="B7" s="8" t="s">
        <v>35</v>
      </c>
      <c r="C7" s="11" t="s">
        <v>55</v>
      </c>
      <c r="D7" s="37">
        <v>0.5</v>
      </c>
    </row>
    <row r="8" spans="1:5" x14ac:dyDescent="0.25">
      <c r="A8" s="8" t="s">
        <v>41</v>
      </c>
      <c r="B8" s="8" t="s">
        <v>31</v>
      </c>
      <c r="C8" s="10" t="s">
        <v>58</v>
      </c>
      <c r="D8" s="37">
        <v>0</v>
      </c>
    </row>
    <row r="9" spans="1:5" x14ac:dyDescent="0.25">
      <c r="A9" s="8" t="s">
        <v>41</v>
      </c>
      <c r="B9" s="8" t="s">
        <v>31</v>
      </c>
      <c r="C9" s="11" t="s">
        <v>55</v>
      </c>
      <c r="D9" s="37">
        <v>0.5</v>
      </c>
    </row>
    <row r="10" spans="1:5" x14ac:dyDescent="0.25">
      <c r="A10" s="8" t="s">
        <v>41</v>
      </c>
      <c r="B10" s="8" t="s">
        <v>33</v>
      </c>
      <c r="C10" s="10" t="s">
        <v>58</v>
      </c>
      <c r="D10" s="37">
        <v>0</v>
      </c>
    </row>
    <row r="11" spans="1:5" x14ac:dyDescent="0.25">
      <c r="A11" s="8" t="s">
        <v>41</v>
      </c>
      <c r="B11" s="8" t="s">
        <v>33</v>
      </c>
      <c r="C11" s="11" t="s">
        <v>55</v>
      </c>
      <c r="D11" s="37">
        <v>0.5</v>
      </c>
    </row>
    <row r="12" spans="1:5" x14ac:dyDescent="0.25">
      <c r="A12" s="8" t="s">
        <v>40</v>
      </c>
      <c r="B12" s="8" t="s">
        <v>34</v>
      </c>
      <c r="C12" s="10" t="s">
        <v>58</v>
      </c>
      <c r="D12" s="37">
        <v>0</v>
      </c>
    </row>
    <row r="13" spans="1:5" x14ac:dyDescent="0.25">
      <c r="A13" s="8" t="s">
        <v>40</v>
      </c>
      <c r="B13" s="8" t="s">
        <v>34</v>
      </c>
      <c r="C13" s="11" t="s">
        <v>55</v>
      </c>
      <c r="D13" s="37">
        <v>0.5</v>
      </c>
    </row>
    <row r="14" spans="1:5" x14ac:dyDescent="0.25">
      <c r="A14" s="8" t="s">
        <v>40</v>
      </c>
      <c r="B14" s="8" t="s">
        <v>56</v>
      </c>
      <c r="C14" s="10" t="s">
        <v>58</v>
      </c>
      <c r="D14" s="37">
        <v>0</v>
      </c>
    </row>
    <row r="15" spans="1:5" x14ac:dyDescent="0.25">
      <c r="A15" s="8" t="s">
        <v>40</v>
      </c>
      <c r="B15" s="8" t="s">
        <v>56</v>
      </c>
      <c r="C15" s="11" t="s">
        <v>55</v>
      </c>
      <c r="D15" s="37">
        <v>0.5</v>
      </c>
    </row>
    <row r="16" spans="1:5" x14ac:dyDescent="0.25">
      <c r="A16" s="8" t="s">
        <v>40</v>
      </c>
      <c r="B16" s="8" t="s">
        <v>35</v>
      </c>
      <c r="C16" s="10" t="s">
        <v>58</v>
      </c>
      <c r="D16" s="37">
        <v>0</v>
      </c>
    </row>
    <row r="17" spans="1:5" x14ac:dyDescent="0.25">
      <c r="A17" s="8" t="s">
        <v>40</v>
      </c>
      <c r="B17" s="8" t="s">
        <v>35</v>
      </c>
      <c r="C17" s="8" t="s">
        <v>55</v>
      </c>
      <c r="D17" s="37">
        <v>0.5</v>
      </c>
    </row>
    <row r="18" spans="1:5" x14ac:dyDescent="0.25">
      <c r="A18" s="8" t="s">
        <v>40</v>
      </c>
      <c r="B18" s="8" t="s">
        <v>31</v>
      </c>
      <c r="C18" s="10" t="s">
        <v>58</v>
      </c>
      <c r="D18" s="37">
        <v>0</v>
      </c>
    </row>
    <row r="19" spans="1:5" x14ac:dyDescent="0.25">
      <c r="A19" s="8" t="s">
        <v>40</v>
      </c>
      <c r="B19" s="8" t="s">
        <v>31</v>
      </c>
      <c r="C19" s="8" t="s">
        <v>55</v>
      </c>
      <c r="D19" s="37">
        <v>0.5</v>
      </c>
      <c r="E19" s="11"/>
    </row>
    <row r="20" spans="1:5" x14ac:dyDescent="0.25">
      <c r="A20" s="8" t="s">
        <v>40</v>
      </c>
      <c r="B20" s="8" t="s">
        <v>33</v>
      </c>
      <c r="C20" s="10" t="s">
        <v>58</v>
      </c>
      <c r="D20" s="37">
        <v>0</v>
      </c>
    </row>
    <row r="21" spans="1:5" x14ac:dyDescent="0.25">
      <c r="A21" s="8" t="s">
        <v>40</v>
      </c>
      <c r="B21" s="8" t="s">
        <v>33</v>
      </c>
      <c r="C21" s="8" t="s">
        <v>55</v>
      </c>
      <c r="D21" s="37">
        <v>0.5</v>
      </c>
      <c r="E21" s="11"/>
    </row>
    <row r="22" spans="1:5" x14ac:dyDescent="0.25">
      <c r="A22" s="8" t="s">
        <v>38</v>
      </c>
      <c r="B22" s="8" t="s">
        <v>34</v>
      </c>
      <c r="C22" s="10" t="s">
        <v>58</v>
      </c>
      <c r="D22" s="37">
        <v>1</v>
      </c>
    </row>
    <row r="23" spans="1:5" x14ac:dyDescent="0.25">
      <c r="A23" s="8" t="s">
        <v>38</v>
      </c>
      <c r="B23" s="8" t="s">
        <v>34</v>
      </c>
      <c r="C23" s="11" t="s">
        <v>55</v>
      </c>
      <c r="D23" s="37">
        <v>1</v>
      </c>
    </row>
    <row r="24" spans="1:5" x14ac:dyDescent="0.25">
      <c r="A24" s="8" t="s">
        <v>38</v>
      </c>
      <c r="B24" s="8" t="s">
        <v>56</v>
      </c>
      <c r="C24" s="10" t="s">
        <v>58</v>
      </c>
      <c r="D24" s="37">
        <v>0</v>
      </c>
    </row>
    <row r="25" spans="1:5" x14ac:dyDescent="0.25">
      <c r="A25" s="8" t="s">
        <v>38</v>
      </c>
      <c r="B25" s="8" t="s">
        <v>56</v>
      </c>
      <c r="C25" s="11" t="s">
        <v>55</v>
      </c>
      <c r="D25" s="37">
        <v>0.85</v>
      </c>
    </row>
    <row r="26" spans="1:5" x14ac:dyDescent="0.25">
      <c r="A26" s="8" t="s">
        <v>38</v>
      </c>
      <c r="B26" s="8" t="s">
        <v>35</v>
      </c>
      <c r="C26" s="10" t="s">
        <v>58</v>
      </c>
      <c r="D26" s="37">
        <v>0</v>
      </c>
    </row>
    <row r="27" spans="1:5" x14ac:dyDescent="0.25">
      <c r="A27" s="8" t="s">
        <v>38</v>
      </c>
      <c r="B27" s="8" t="s">
        <v>35</v>
      </c>
      <c r="C27" s="8" t="s">
        <v>55</v>
      </c>
      <c r="D27" s="37">
        <v>1</v>
      </c>
      <c r="E27" s="8" t="s">
        <v>51</v>
      </c>
    </row>
    <row r="28" spans="1:5" x14ac:dyDescent="0.25">
      <c r="A28" s="8" t="s">
        <v>38</v>
      </c>
      <c r="B28" s="8" t="s">
        <v>31</v>
      </c>
      <c r="C28" s="10" t="s">
        <v>58</v>
      </c>
      <c r="D28" s="37">
        <v>0</v>
      </c>
    </row>
    <row r="29" spans="1:5" x14ac:dyDescent="0.25">
      <c r="A29" s="8" t="s">
        <v>38</v>
      </c>
      <c r="B29" s="8" t="s">
        <v>31</v>
      </c>
      <c r="C29" s="8" t="s">
        <v>55</v>
      </c>
      <c r="D29" s="37">
        <v>1</v>
      </c>
      <c r="E29" s="10" t="s">
        <v>51</v>
      </c>
    </row>
    <row r="30" spans="1:5" x14ac:dyDescent="0.25">
      <c r="A30" s="8" t="s">
        <v>38</v>
      </c>
      <c r="B30" s="8" t="s">
        <v>33</v>
      </c>
      <c r="C30" s="10" t="s">
        <v>58</v>
      </c>
      <c r="D30" s="37">
        <v>0</v>
      </c>
      <c r="E30" s="11"/>
    </row>
    <row r="31" spans="1:5" x14ac:dyDescent="0.25">
      <c r="A31" s="8" t="s">
        <v>38</v>
      </c>
      <c r="B31" s="8" t="s">
        <v>33</v>
      </c>
      <c r="C31" s="8" t="s">
        <v>55</v>
      </c>
      <c r="D31" s="37">
        <v>0.6</v>
      </c>
      <c r="E31" s="11"/>
    </row>
    <row r="32" spans="1:5" x14ac:dyDescent="0.25">
      <c r="A32" s="8" t="s">
        <v>39</v>
      </c>
      <c r="B32" s="8" t="s">
        <v>34</v>
      </c>
      <c r="C32" s="10" t="s">
        <v>58</v>
      </c>
      <c r="D32" s="37">
        <v>0</v>
      </c>
    </row>
    <row r="33" spans="1:5" x14ac:dyDescent="0.25">
      <c r="A33" s="8" t="s">
        <v>39</v>
      </c>
      <c r="B33" s="8" t="s">
        <v>34</v>
      </c>
      <c r="C33" s="11" t="s">
        <v>55</v>
      </c>
      <c r="D33" s="37">
        <v>0</v>
      </c>
    </row>
    <row r="34" spans="1:5" x14ac:dyDescent="0.25">
      <c r="A34" s="8" t="s">
        <v>39</v>
      </c>
      <c r="B34" s="8" t="s">
        <v>56</v>
      </c>
      <c r="C34" s="10" t="s">
        <v>58</v>
      </c>
      <c r="D34" s="37">
        <v>0</v>
      </c>
    </row>
    <row r="35" spans="1:5" x14ac:dyDescent="0.25">
      <c r="A35" s="8" t="s">
        <v>39</v>
      </c>
      <c r="B35" s="8" t="s">
        <v>56</v>
      </c>
      <c r="C35" s="11" t="s">
        <v>55</v>
      </c>
      <c r="D35" s="37">
        <v>0.85</v>
      </c>
      <c r="E35" s="11"/>
    </row>
    <row r="36" spans="1:5" x14ac:dyDescent="0.25">
      <c r="A36" s="8" t="s">
        <v>39</v>
      </c>
      <c r="B36" s="8" t="s">
        <v>35</v>
      </c>
      <c r="C36" s="10" t="s">
        <v>58</v>
      </c>
      <c r="D36" s="37">
        <v>0</v>
      </c>
    </row>
    <row r="37" spans="1:5" x14ac:dyDescent="0.25">
      <c r="A37" s="8" t="s">
        <v>39</v>
      </c>
      <c r="B37" s="8" t="s">
        <v>35</v>
      </c>
      <c r="C37" s="8" t="s">
        <v>55</v>
      </c>
      <c r="D37" s="37">
        <v>0.95</v>
      </c>
      <c r="E37" s="8" t="s">
        <v>51</v>
      </c>
    </row>
    <row r="38" spans="1:5" x14ac:dyDescent="0.25">
      <c r="A38" s="8" t="s">
        <v>39</v>
      </c>
      <c r="B38" s="8" t="s">
        <v>31</v>
      </c>
      <c r="C38" s="10" t="s">
        <v>58</v>
      </c>
      <c r="D38" s="37">
        <v>0</v>
      </c>
    </row>
    <row r="39" spans="1:5" x14ac:dyDescent="0.25">
      <c r="A39" s="8" t="s">
        <v>39</v>
      </c>
      <c r="B39" s="8" t="s">
        <v>31</v>
      </c>
      <c r="C39" s="8" t="s">
        <v>55</v>
      </c>
      <c r="D39" s="37">
        <v>0.95</v>
      </c>
      <c r="E39" s="8" t="s">
        <v>51</v>
      </c>
    </row>
    <row r="40" spans="1:5" x14ac:dyDescent="0.25">
      <c r="A40" s="8" t="s">
        <v>39</v>
      </c>
      <c r="B40" s="8" t="s">
        <v>33</v>
      </c>
      <c r="C40" s="10" t="s">
        <v>58</v>
      </c>
      <c r="D40" s="37">
        <v>0.6</v>
      </c>
    </row>
    <row r="41" spans="1:5" x14ac:dyDescent="0.25">
      <c r="A41" s="8" t="s">
        <v>39</v>
      </c>
      <c r="B41" s="8" t="s">
        <v>33</v>
      </c>
      <c r="C41" s="8" t="s">
        <v>55</v>
      </c>
      <c r="D41" s="37">
        <v>0.6</v>
      </c>
    </row>
  </sheetData>
  <sortState ref="A2:E51">
    <sortCondition ref="A2:A51"/>
    <sortCondition ref="B2:B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1" sqref="D1:D1048576"/>
    </sheetView>
  </sheetViews>
  <sheetFormatPr defaultRowHeight="15" x14ac:dyDescent="0.25"/>
  <cols>
    <col min="1" max="1" width="29" style="9" bestFit="1" customWidth="1"/>
    <col min="2" max="2" width="18.42578125" style="9" bestFit="1" customWidth="1"/>
    <col min="3" max="3" width="13.7109375" style="9" bestFit="1" customWidth="1"/>
    <col min="4" max="4" width="17.5703125" style="6" bestFit="1" customWidth="1"/>
    <col min="5" max="5" width="10.28515625" style="9" bestFit="1" customWidth="1"/>
    <col min="6" max="16384" width="9.140625" style="9"/>
  </cols>
  <sheetData>
    <row r="1" spans="1:5" s="3" customFormat="1" x14ac:dyDescent="0.25">
      <c r="A1" s="3" t="s">
        <v>37</v>
      </c>
      <c r="B1" s="3" t="s">
        <v>10</v>
      </c>
      <c r="C1" s="3" t="s">
        <v>53</v>
      </c>
      <c r="D1" s="34" t="s">
        <v>54</v>
      </c>
      <c r="E1" s="3" t="s">
        <v>61</v>
      </c>
    </row>
    <row r="2" spans="1:5" x14ac:dyDescent="0.25">
      <c r="A2" s="9" t="s">
        <v>41</v>
      </c>
      <c r="B2" s="9" t="s">
        <v>34</v>
      </c>
      <c r="C2" s="10" t="s">
        <v>58</v>
      </c>
      <c r="D2" s="6">
        <v>0.5</v>
      </c>
    </row>
    <row r="3" spans="1:5" x14ac:dyDescent="0.25">
      <c r="A3" s="9" t="s">
        <v>41</v>
      </c>
      <c r="B3" s="9" t="s">
        <v>34</v>
      </c>
      <c r="C3" s="11" t="s">
        <v>55</v>
      </c>
      <c r="D3" s="6">
        <v>0.5</v>
      </c>
      <c r="E3" s="11"/>
    </row>
    <row r="4" spans="1:5" x14ac:dyDescent="0.25">
      <c r="A4" s="9" t="s">
        <v>41</v>
      </c>
      <c r="B4" s="9" t="s">
        <v>56</v>
      </c>
      <c r="C4" s="10" t="s">
        <v>58</v>
      </c>
      <c r="D4" s="6">
        <v>0.5</v>
      </c>
    </row>
    <row r="5" spans="1:5" x14ac:dyDescent="0.25">
      <c r="A5" s="9" t="s">
        <v>41</v>
      </c>
      <c r="B5" s="9" t="s">
        <v>56</v>
      </c>
      <c r="C5" s="11" t="s">
        <v>55</v>
      </c>
      <c r="D5" s="6">
        <v>0.5</v>
      </c>
      <c r="E5" s="11"/>
    </row>
    <row r="6" spans="1:5" x14ac:dyDescent="0.25">
      <c r="A6" s="9" t="s">
        <v>41</v>
      </c>
      <c r="B6" s="9" t="s">
        <v>35</v>
      </c>
      <c r="C6" s="10" t="s">
        <v>58</v>
      </c>
      <c r="D6" s="6">
        <v>0</v>
      </c>
    </row>
    <row r="7" spans="1:5" x14ac:dyDescent="0.25">
      <c r="A7" s="9" t="s">
        <v>41</v>
      </c>
      <c r="B7" s="9" t="s">
        <v>35</v>
      </c>
      <c r="C7" s="11" t="s">
        <v>55</v>
      </c>
      <c r="D7" s="6" t="s">
        <v>57</v>
      </c>
    </row>
    <row r="8" spans="1:5" x14ac:dyDescent="0.25">
      <c r="A8" s="9" t="s">
        <v>41</v>
      </c>
      <c r="B8" s="9" t="s">
        <v>31</v>
      </c>
      <c r="C8" s="10" t="s">
        <v>58</v>
      </c>
      <c r="D8" s="6">
        <v>0.5</v>
      </c>
    </row>
    <row r="9" spans="1:5" x14ac:dyDescent="0.25">
      <c r="A9" s="9" t="s">
        <v>41</v>
      </c>
      <c r="B9" s="9" t="s">
        <v>31</v>
      </c>
      <c r="C9" s="11" t="s">
        <v>55</v>
      </c>
      <c r="D9" s="6">
        <v>0.5</v>
      </c>
      <c r="E9" s="11"/>
    </row>
    <row r="10" spans="1:5" x14ac:dyDescent="0.25">
      <c r="A10" s="9" t="s">
        <v>41</v>
      </c>
      <c r="B10" s="9" t="s">
        <v>33</v>
      </c>
      <c r="C10" s="10" t="s">
        <v>58</v>
      </c>
      <c r="D10" s="6">
        <v>0</v>
      </c>
      <c r="E10" s="11"/>
    </row>
    <row r="11" spans="1:5" x14ac:dyDescent="0.25">
      <c r="A11" s="9" t="s">
        <v>41</v>
      </c>
      <c r="B11" s="9" t="s">
        <v>33</v>
      </c>
      <c r="C11" s="11" t="s">
        <v>55</v>
      </c>
      <c r="D11" s="6">
        <v>0.5</v>
      </c>
      <c r="E11" s="11"/>
    </row>
    <row r="12" spans="1:5" x14ac:dyDescent="0.25">
      <c r="A12" s="9" t="s">
        <v>40</v>
      </c>
      <c r="B12" s="9" t="s">
        <v>34</v>
      </c>
      <c r="C12" s="10" t="s">
        <v>58</v>
      </c>
      <c r="D12" s="6">
        <v>0.5</v>
      </c>
    </row>
    <row r="13" spans="1:5" x14ac:dyDescent="0.25">
      <c r="A13" s="9" t="s">
        <v>40</v>
      </c>
      <c r="B13" s="9" t="s">
        <v>34</v>
      </c>
      <c r="C13" s="11" t="s">
        <v>55</v>
      </c>
      <c r="D13" s="6">
        <v>0.5</v>
      </c>
    </row>
    <row r="14" spans="1:5" x14ac:dyDescent="0.25">
      <c r="A14" s="9" t="s">
        <v>40</v>
      </c>
      <c r="B14" s="9" t="s">
        <v>56</v>
      </c>
      <c r="C14" s="10" t="s">
        <v>58</v>
      </c>
      <c r="D14" s="6">
        <v>0.5</v>
      </c>
    </row>
    <row r="15" spans="1:5" x14ac:dyDescent="0.25">
      <c r="A15" s="9" t="s">
        <v>40</v>
      </c>
      <c r="B15" s="9" t="s">
        <v>56</v>
      </c>
      <c r="C15" s="11" t="s">
        <v>55</v>
      </c>
      <c r="D15" s="6">
        <v>0.5</v>
      </c>
    </row>
    <row r="16" spans="1:5" x14ac:dyDescent="0.25">
      <c r="A16" s="9" t="s">
        <v>40</v>
      </c>
      <c r="B16" s="9" t="s">
        <v>35</v>
      </c>
      <c r="C16" s="10" t="s">
        <v>58</v>
      </c>
      <c r="D16" s="6">
        <v>0</v>
      </c>
    </row>
    <row r="17" spans="1:5" x14ac:dyDescent="0.25">
      <c r="A17" s="9" t="s">
        <v>40</v>
      </c>
      <c r="B17" s="9" t="s">
        <v>35</v>
      </c>
      <c r="C17" s="9" t="s">
        <v>55</v>
      </c>
      <c r="D17" s="6" t="s">
        <v>57</v>
      </c>
    </row>
    <row r="18" spans="1:5" x14ac:dyDescent="0.25">
      <c r="A18" s="9" t="s">
        <v>40</v>
      </c>
      <c r="B18" s="9" t="s">
        <v>31</v>
      </c>
      <c r="C18" s="10" t="s">
        <v>58</v>
      </c>
      <c r="D18" s="6">
        <v>0.5</v>
      </c>
    </row>
    <row r="19" spans="1:5" x14ac:dyDescent="0.25">
      <c r="A19" s="9" t="s">
        <v>40</v>
      </c>
      <c r="B19" s="9" t="s">
        <v>31</v>
      </c>
      <c r="C19" s="9" t="s">
        <v>55</v>
      </c>
      <c r="D19" s="6">
        <v>0.5</v>
      </c>
    </row>
    <row r="20" spans="1:5" x14ac:dyDescent="0.25">
      <c r="A20" s="9" t="s">
        <v>40</v>
      </c>
      <c r="B20" s="9" t="s">
        <v>33</v>
      </c>
      <c r="C20" s="10" t="s">
        <v>58</v>
      </c>
      <c r="D20" s="6">
        <v>0</v>
      </c>
    </row>
    <row r="21" spans="1:5" x14ac:dyDescent="0.25">
      <c r="A21" s="9" t="s">
        <v>40</v>
      </c>
      <c r="B21" s="9" t="s">
        <v>33</v>
      </c>
      <c r="C21" s="9" t="s">
        <v>55</v>
      </c>
      <c r="D21" s="6">
        <v>0.5</v>
      </c>
    </row>
    <row r="22" spans="1:5" x14ac:dyDescent="0.25">
      <c r="A22" s="9" t="s">
        <v>38</v>
      </c>
      <c r="B22" s="9" t="s">
        <v>34</v>
      </c>
      <c r="C22" s="10" t="s">
        <v>58</v>
      </c>
      <c r="D22" s="6">
        <v>0.6</v>
      </c>
    </row>
    <row r="23" spans="1:5" x14ac:dyDescent="0.25">
      <c r="A23" s="9" t="s">
        <v>38</v>
      </c>
      <c r="B23" s="9" t="s">
        <v>34</v>
      </c>
      <c r="C23" s="11" t="s">
        <v>55</v>
      </c>
      <c r="D23" s="6">
        <v>1</v>
      </c>
      <c r="E23" s="10" t="s">
        <v>51</v>
      </c>
    </row>
    <row r="24" spans="1:5" x14ac:dyDescent="0.25">
      <c r="A24" s="9" t="s">
        <v>38</v>
      </c>
      <c r="B24" s="9" t="s">
        <v>56</v>
      </c>
      <c r="C24" s="10" t="s">
        <v>58</v>
      </c>
      <c r="D24" s="6">
        <v>0.6</v>
      </c>
    </row>
    <row r="25" spans="1:5" x14ac:dyDescent="0.25">
      <c r="A25" s="9" t="s">
        <v>38</v>
      </c>
      <c r="B25" s="9" t="s">
        <v>56</v>
      </c>
      <c r="C25" s="11" t="s">
        <v>55</v>
      </c>
      <c r="D25" s="6">
        <v>1</v>
      </c>
      <c r="E25" s="10" t="s">
        <v>51</v>
      </c>
    </row>
    <row r="26" spans="1:5" x14ac:dyDescent="0.25">
      <c r="A26" s="9" t="s">
        <v>38</v>
      </c>
      <c r="B26" s="9" t="s">
        <v>35</v>
      </c>
      <c r="C26" s="10" t="s">
        <v>58</v>
      </c>
      <c r="D26" s="6">
        <v>0</v>
      </c>
    </row>
    <row r="27" spans="1:5" x14ac:dyDescent="0.25">
      <c r="A27" s="9" t="s">
        <v>38</v>
      </c>
      <c r="B27" s="9" t="s">
        <v>35</v>
      </c>
      <c r="C27" s="9" t="s">
        <v>55</v>
      </c>
      <c r="D27" s="6" t="s">
        <v>57</v>
      </c>
      <c r="E27" s="11"/>
    </row>
    <row r="28" spans="1:5" x14ac:dyDescent="0.25">
      <c r="A28" s="9" t="s">
        <v>38</v>
      </c>
      <c r="B28" s="9" t="s">
        <v>31</v>
      </c>
      <c r="C28" s="10" t="s">
        <v>58</v>
      </c>
      <c r="D28" s="6">
        <v>0.6</v>
      </c>
    </row>
    <row r="29" spans="1:5" x14ac:dyDescent="0.25">
      <c r="A29" s="9" t="s">
        <v>38</v>
      </c>
      <c r="B29" s="9" t="s">
        <v>31</v>
      </c>
      <c r="C29" s="9" t="s">
        <v>55</v>
      </c>
      <c r="D29" s="6">
        <v>1</v>
      </c>
      <c r="E29" s="10" t="s">
        <v>51</v>
      </c>
    </row>
    <row r="30" spans="1:5" x14ac:dyDescent="0.25">
      <c r="A30" s="9" t="s">
        <v>38</v>
      </c>
      <c r="B30" s="9" t="s">
        <v>33</v>
      </c>
      <c r="C30" s="10" t="s">
        <v>58</v>
      </c>
      <c r="D30" s="6">
        <v>0</v>
      </c>
      <c r="E30" s="11"/>
    </row>
    <row r="31" spans="1:5" x14ac:dyDescent="0.25">
      <c r="A31" s="9" t="s">
        <v>38</v>
      </c>
      <c r="B31" s="9" t="s">
        <v>33</v>
      </c>
      <c r="C31" s="9" t="s">
        <v>55</v>
      </c>
      <c r="D31" s="6">
        <v>0.7</v>
      </c>
      <c r="E31" s="11"/>
    </row>
    <row r="32" spans="1:5" x14ac:dyDescent="0.25">
      <c r="A32" s="9" t="s">
        <v>39</v>
      </c>
      <c r="B32" s="9" t="s">
        <v>34</v>
      </c>
      <c r="C32" s="10" t="s">
        <v>58</v>
      </c>
      <c r="D32" s="6">
        <v>0</v>
      </c>
    </row>
    <row r="33" spans="1:5" x14ac:dyDescent="0.25">
      <c r="A33" s="9" t="s">
        <v>39</v>
      </c>
      <c r="B33" s="9" t="s">
        <v>34</v>
      </c>
      <c r="C33" s="11" t="s">
        <v>55</v>
      </c>
      <c r="D33" s="6">
        <v>1</v>
      </c>
      <c r="E33" s="10" t="s">
        <v>51</v>
      </c>
    </row>
    <row r="34" spans="1:5" x14ac:dyDescent="0.25">
      <c r="A34" s="9" t="s">
        <v>39</v>
      </c>
      <c r="B34" s="9" t="s">
        <v>56</v>
      </c>
      <c r="C34" s="10" t="s">
        <v>58</v>
      </c>
      <c r="D34" s="6">
        <v>0.6</v>
      </c>
    </row>
    <row r="35" spans="1:5" x14ac:dyDescent="0.25">
      <c r="A35" s="9" t="s">
        <v>39</v>
      </c>
      <c r="B35" s="9" t="s">
        <v>56</v>
      </c>
      <c r="C35" s="11" t="s">
        <v>55</v>
      </c>
      <c r="D35" s="6">
        <v>1</v>
      </c>
      <c r="E35" s="10" t="s">
        <v>51</v>
      </c>
    </row>
    <row r="36" spans="1:5" x14ac:dyDescent="0.25">
      <c r="A36" s="9" t="s">
        <v>39</v>
      </c>
      <c r="B36" s="9" t="s">
        <v>35</v>
      </c>
      <c r="C36" s="10" t="s">
        <v>58</v>
      </c>
      <c r="D36" s="6">
        <v>0</v>
      </c>
    </row>
    <row r="37" spans="1:5" x14ac:dyDescent="0.25">
      <c r="A37" s="9" t="s">
        <v>39</v>
      </c>
      <c r="B37" s="9" t="s">
        <v>35</v>
      </c>
      <c r="C37" s="9" t="s">
        <v>55</v>
      </c>
      <c r="D37" s="6" t="s">
        <v>57</v>
      </c>
      <c r="E37" s="11"/>
    </row>
    <row r="38" spans="1:5" x14ac:dyDescent="0.25">
      <c r="A38" s="9" t="s">
        <v>39</v>
      </c>
      <c r="B38" s="9" t="s">
        <v>31</v>
      </c>
      <c r="C38" s="10" t="s">
        <v>58</v>
      </c>
      <c r="D38" s="6">
        <v>0.6</v>
      </c>
    </row>
    <row r="39" spans="1:5" x14ac:dyDescent="0.25">
      <c r="A39" s="9" t="s">
        <v>39</v>
      </c>
      <c r="B39" s="9" t="s">
        <v>31</v>
      </c>
      <c r="C39" s="9" t="s">
        <v>55</v>
      </c>
      <c r="D39" s="6">
        <v>1</v>
      </c>
      <c r="E39" s="10" t="s">
        <v>51</v>
      </c>
    </row>
    <row r="40" spans="1:5" x14ac:dyDescent="0.25">
      <c r="A40" s="9" t="s">
        <v>39</v>
      </c>
      <c r="B40" s="9" t="s">
        <v>33</v>
      </c>
      <c r="C40" s="10" t="s">
        <v>58</v>
      </c>
      <c r="D40" s="6">
        <v>0</v>
      </c>
    </row>
    <row r="41" spans="1:5" x14ac:dyDescent="0.25">
      <c r="A41" s="9" t="s">
        <v>39</v>
      </c>
      <c r="B41" s="9" t="s">
        <v>33</v>
      </c>
      <c r="C41" s="9" t="s">
        <v>55</v>
      </c>
      <c r="D41" s="6">
        <v>0.7</v>
      </c>
    </row>
  </sheetData>
  <sortState ref="A2:E51">
    <sortCondition ref="A2:A51"/>
    <sortCondition ref="B2:B5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E13" sqref="E13"/>
    </sheetView>
  </sheetViews>
  <sheetFormatPr defaultRowHeight="15" x14ac:dyDescent="0.25"/>
  <cols>
    <col min="1" max="1" width="29" style="11" bestFit="1" customWidth="1"/>
    <col min="2" max="2" width="18.42578125" style="11" bestFit="1" customWidth="1"/>
    <col min="3" max="3" width="13.7109375" style="11" bestFit="1" customWidth="1"/>
    <col min="4" max="4" width="5.5703125" style="11" bestFit="1" customWidth="1"/>
    <col min="5" max="5" width="10.28515625" style="11" bestFit="1" customWidth="1"/>
    <col min="6" max="16384" width="9.140625" style="11"/>
  </cols>
  <sheetData>
    <row r="1" spans="1:5" s="3" customFormat="1" x14ac:dyDescent="0.25">
      <c r="A1" s="3" t="s">
        <v>37</v>
      </c>
      <c r="B1" s="3" t="s">
        <v>10</v>
      </c>
      <c r="C1" s="3" t="s">
        <v>53</v>
      </c>
      <c r="D1" s="3" t="s">
        <v>54</v>
      </c>
      <c r="E1" s="3" t="s">
        <v>61</v>
      </c>
    </row>
    <row r="2" spans="1:5" x14ac:dyDescent="0.25">
      <c r="A2" s="11" t="s">
        <v>41</v>
      </c>
      <c r="B2" s="11" t="s">
        <v>34</v>
      </c>
      <c r="C2" s="10" t="s">
        <v>58</v>
      </c>
      <c r="D2" s="6">
        <v>0.5</v>
      </c>
    </row>
    <row r="3" spans="1:5" x14ac:dyDescent="0.25">
      <c r="A3" s="11" t="s">
        <v>41</v>
      </c>
      <c r="B3" s="11" t="s">
        <v>34</v>
      </c>
      <c r="C3" s="11" t="s">
        <v>55</v>
      </c>
      <c r="D3" s="6">
        <v>0.5</v>
      </c>
    </row>
    <row r="4" spans="1:5" x14ac:dyDescent="0.25">
      <c r="A4" s="11" t="s">
        <v>41</v>
      </c>
      <c r="B4" s="11" t="s">
        <v>56</v>
      </c>
      <c r="C4" s="10" t="s">
        <v>58</v>
      </c>
      <c r="D4" s="6">
        <v>0.5</v>
      </c>
    </row>
    <row r="5" spans="1:5" x14ac:dyDescent="0.25">
      <c r="A5" s="11" t="s">
        <v>41</v>
      </c>
      <c r="B5" s="11" t="s">
        <v>56</v>
      </c>
      <c r="C5" s="11" t="s">
        <v>55</v>
      </c>
      <c r="D5" s="6">
        <v>0.5</v>
      </c>
    </row>
    <row r="6" spans="1:5" x14ac:dyDescent="0.25">
      <c r="A6" s="11" t="s">
        <v>41</v>
      </c>
      <c r="B6" s="11" t="s">
        <v>35</v>
      </c>
      <c r="C6" s="10" t="s">
        <v>58</v>
      </c>
      <c r="D6" s="6">
        <v>0</v>
      </c>
    </row>
    <row r="7" spans="1:5" x14ac:dyDescent="0.25">
      <c r="A7" s="11" t="s">
        <v>41</v>
      </c>
      <c r="B7" s="11" t="s">
        <v>35</v>
      </c>
      <c r="C7" s="11" t="s">
        <v>55</v>
      </c>
      <c r="D7" s="6">
        <v>0.5</v>
      </c>
    </row>
    <row r="8" spans="1:5" x14ac:dyDescent="0.25">
      <c r="A8" s="11" t="s">
        <v>41</v>
      </c>
      <c r="B8" s="11" t="s">
        <v>31</v>
      </c>
      <c r="C8" s="10" t="s">
        <v>58</v>
      </c>
      <c r="D8" s="6">
        <v>0.5</v>
      </c>
    </row>
    <row r="9" spans="1:5" x14ac:dyDescent="0.25">
      <c r="A9" s="11" t="s">
        <v>41</v>
      </c>
      <c r="B9" s="11" t="s">
        <v>31</v>
      </c>
      <c r="C9" s="11" t="s">
        <v>55</v>
      </c>
      <c r="D9" s="6">
        <v>0.5</v>
      </c>
    </row>
    <row r="10" spans="1:5" x14ac:dyDescent="0.25">
      <c r="A10" s="11" t="s">
        <v>41</v>
      </c>
      <c r="B10" s="11" t="s">
        <v>33</v>
      </c>
      <c r="C10" s="10" t="s">
        <v>58</v>
      </c>
      <c r="D10" s="6">
        <v>0.5</v>
      </c>
    </row>
    <row r="11" spans="1:5" x14ac:dyDescent="0.25">
      <c r="A11" s="11" t="s">
        <v>41</v>
      </c>
      <c r="B11" s="11" t="s">
        <v>33</v>
      </c>
      <c r="C11" s="11" t="s">
        <v>55</v>
      </c>
      <c r="D11" s="6">
        <v>0.5</v>
      </c>
    </row>
    <row r="12" spans="1:5" x14ac:dyDescent="0.25">
      <c r="A12" s="11" t="s">
        <v>40</v>
      </c>
      <c r="B12" s="11" t="s">
        <v>34</v>
      </c>
      <c r="C12" s="10" t="s">
        <v>58</v>
      </c>
      <c r="D12" s="6">
        <v>0.7</v>
      </c>
    </row>
    <row r="13" spans="1:5" x14ac:dyDescent="0.25">
      <c r="A13" s="11" t="s">
        <v>40</v>
      </c>
      <c r="B13" s="11" t="s">
        <v>34</v>
      </c>
      <c r="C13" s="11" t="s">
        <v>55</v>
      </c>
      <c r="D13" s="6">
        <v>0.7</v>
      </c>
    </row>
    <row r="14" spans="1:5" x14ac:dyDescent="0.25">
      <c r="A14" s="11" t="s">
        <v>40</v>
      </c>
      <c r="B14" s="11" t="s">
        <v>56</v>
      </c>
      <c r="C14" s="10" t="s">
        <v>58</v>
      </c>
      <c r="D14" s="6">
        <v>0.7</v>
      </c>
    </row>
    <row r="15" spans="1:5" x14ac:dyDescent="0.25">
      <c r="A15" s="11" t="s">
        <v>40</v>
      </c>
      <c r="B15" s="11" t="s">
        <v>56</v>
      </c>
      <c r="C15" s="11" t="s">
        <v>55</v>
      </c>
      <c r="D15" s="6">
        <v>0.7</v>
      </c>
    </row>
    <row r="16" spans="1:5" x14ac:dyDescent="0.25">
      <c r="A16" s="11" t="s">
        <v>40</v>
      </c>
      <c r="B16" s="11" t="s">
        <v>35</v>
      </c>
      <c r="C16" s="10" t="s">
        <v>58</v>
      </c>
      <c r="D16" s="6">
        <v>0</v>
      </c>
    </row>
    <row r="17" spans="1:5" x14ac:dyDescent="0.25">
      <c r="A17" s="11" t="s">
        <v>40</v>
      </c>
      <c r="B17" s="11" t="s">
        <v>35</v>
      </c>
      <c r="C17" s="11" t="s">
        <v>55</v>
      </c>
      <c r="D17" s="6">
        <v>0.7</v>
      </c>
    </row>
    <row r="18" spans="1:5" x14ac:dyDescent="0.25">
      <c r="A18" s="11" t="s">
        <v>40</v>
      </c>
      <c r="B18" s="11" t="s">
        <v>31</v>
      </c>
      <c r="C18" s="10" t="s">
        <v>58</v>
      </c>
      <c r="D18" s="6">
        <v>0.7</v>
      </c>
    </row>
    <row r="19" spans="1:5" x14ac:dyDescent="0.25">
      <c r="A19" s="11" t="s">
        <v>40</v>
      </c>
      <c r="B19" s="11" t="s">
        <v>31</v>
      </c>
      <c r="C19" s="11" t="s">
        <v>55</v>
      </c>
      <c r="D19" s="6">
        <v>0.7</v>
      </c>
    </row>
    <row r="20" spans="1:5" x14ac:dyDescent="0.25">
      <c r="A20" s="11" t="s">
        <v>40</v>
      </c>
      <c r="B20" s="11" t="s">
        <v>33</v>
      </c>
      <c r="C20" s="10" t="s">
        <v>58</v>
      </c>
      <c r="D20" s="6">
        <v>0.6</v>
      </c>
    </row>
    <row r="21" spans="1:5" x14ac:dyDescent="0.25">
      <c r="A21" s="11" t="s">
        <v>40</v>
      </c>
      <c r="B21" s="11" t="s">
        <v>33</v>
      </c>
      <c r="C21" s="11" t="s">
        <v>55</v>
      </c>
      <c r="D21" s="6">
        <v>0.6</v>
      </c>
    </row>
    <row r="22" spans="1:5" x14ac:dyDescent="0.25">
      <c r="A22" s="11" t="s">
        <v>38</v>
      </c>
      <c r="B22" s="11" t="s">
        <v>34</v>
      </c>
      <c r="C22" s="10" t="s">
        <v>58</v>
      </c>
      <c r="D22" s="6">
        <v>1</v>
      </c>
    </row>
    <row r="23" spans="1:5" x14ac:dyDescent="0.25">
      <c r="A23" s="11" t="s">
        <v>38</v>
      </c>
      <c r="B23" s="11" t="s">
        <v>34</v>
      </c>
      <c r="C23" s="11" t="s">
        <v>55</v>
      </c>
      <c r="D23" s="6">
        <v>1</v>
      </c>
    </row>
    <row r="24" spans="1:5" x14ac:dyDescent="0.25">
      <c r="A24" s="11" t="s">
        <v>38</v>
      </c>
      <c r="B24" s="11" t="s">
        <v>56</v>
      </c>
      <c r="C24" s="10" t="s">
        <v>58</v>
      </c>
      <c r="D24" s="6">
        <v>0.9</v>
      </c>
      <c r="E24" s="10" t="s">
        <v>51</v>
      </c>
    </row>
    <row r="25" spans="1:5" x14ac:dyDescent="0.25">
      <c r="A25" s="11" t="s">
        <v>38</v>
      </c>
      <c r="B25" s="11" t="s">
        <v>56</v>
      </c>
      <c r="C25" s="11" t="s">
        <v>55</v>
      </c>
      <c r="D25" s="6">
        <v>1</v>
      </c>
      <c r="E25" s="11" t="s">
        <v>51</v>
      </c>
    </row>
    <row r="26" spans="1:5" x14ac:dyDescent="0.25">
      <c r="A26" s="11" t="s">
        <v>38</v>
      </c>
      <c r="B26" s="11" t="s">
        <v>35</v>
      </c>
      <c r="C26" s="10" t="s">
        <v>58</v>
      </c>
      <c r="D26" s="6">
        <v>0</v>
      </c>
      <c r="E26" s="10"/>
    </row>
    <row r="27" spans="1:5" x14ac:dyDescent="0.25">
      <c r="A27" s="11" t="s">
        <v>38</v>
      </c>
      <c r="B27" s="11" t="s">
        <v>35</v>
      </c>
      <c r="C27" s="11" t="s">
        <v>55</v>
      </c>
      <c r="D27" s="6">
        <v>1</v>
      </c>
      <c r="E27" s="11" t="s">
        <v>51</v>
      </c>
    </row>
    <row r="28" spans="1:5" x14ac:dyDescent="0.25">
      <c r="A28" s="11" t="s">
        <v>38</v>
      </c>
      <c r="B28" s="11" t="s">
        <v>31</v>
      </c>
      <c r="C28" s="10" t="s">
        <v>58</v>
      </c>
      <c r="D28" s="6">
        <v>0.9</v>
      </c>
      <c r="E28" s="10" t="s">
        <v>51</v>
      </c>
    </row>
    <row r="29" spans="1:5" x14ac:dyDescent="0.25">
      <c r="A29" s="11" t="s">
        <v>38</v>
      </c>
      <c r="B29" s="11" t="s">
        <v>31</v>
      </c>
      <c r="C29" s="11" t="s">
        <v>55</v>
      </c>
      <c r="D29" s="6">
        <v>1</v>
      </c>
      <c r="E29" s="11" t="s">
        <v>51</v>
      </c>
    </row>
    <row r="30" spans="1:5" x14ac:dyDescent="0.25">
      <c r="A30" s="11" t="s">
        <v>38</v>
      </c>
      <c r="B30" s="11" t="s">
        <v>33</v>
      </c>
      <c r="C30" s="10" t="s">
        <v>58</v>
      </c>
      <c r="D30" s="6">
        <v>0.6</v>
      </c>
    </row>
    <row r="31" spans="1:5" x14ac:dyDescent="0.25">
      <c r="A31" s="11" t="s">
        <v>38</v>
      </c>
      <c r="B31" s="11" t="s">
        <v>33</v>
      </c>
      <c r="C31" s="11" t="s">
        <v>55</v>
      </c>
      <c r="D31" s="6">
        <v>0.6</v>
      </c>
    </row>
    <row r="32" spans="1:5" x14ac:dyDescent="0.25">
      <c r="A32" s="11" t="s">
        <v>39</v>
      </c>
      <c r="B32" s="11" t="s">
        <v>34</v>
      </c>
      <c r="C32" s="10" t="s">
        <v>58</v>
      </c>
      <c r="D32" s="6">
        <v>0</v>
      </c>
    </row>
    <row r="33" spans="1:5" x14ac:dyDescent="0.25">
      <c r="A33" s="11" t="s">
        <v>39</v>
      </c>
      <c r="B33" s="11" t="s">
        <v>34</v>
      </c>
      <c r="C33" s="11" t="s">
        <v>55</v>
      </c>
      <c r="D33" s="6">
        <v>0</v>
      </c>
    </row>
    <row r="34" spans="1:5" x14ac:dyDescent="0.25">
      <c r="A34" s="11" t="s">
        <v>39</v>
      </c>
      <c r="B34" s="11" t="s">
        <v>56</v>
      </c>
      <c r="C34" s="10" t="s">
        <v>58</v>
      </c>
      <c r="D34" s="6">
        <v>0.9</v>
      </c>
      <c r="E34" s="10" t="s">
        <v>51</v>
      </c>
    </row>
    <row r="35" spans="1:5" x14ac:dyDescent="0.25">
      <c r="A35" s="11" t="s">
        <v>39</v>
      </c>
      <c r="B35" s="11" t="s">
        <v>56</v>
      </c>
      <c r="C35" s="11" t="s">
        <v>55</v>
      </c>
      <c r="D35" s="6">
        <v>1</v>
      </c>
      <c r="E35" s="11" t="s">
        <v>51</v>
      </c>
    </row>
    <row r="36" spans="1:5" x14ac:dyDescent="0.25">
      <c r="A36" s="11" t="s">
        <v>39</v>
      </c>
      <c r="B36" s="11" t="s">
        <v>35</v>
      </c>
      <c r="C36" s="10" t="s">
        <v>58</v>
      </c>
      <c r="D36" s="6">
        <v>0</v>
      </c>
      <c r="E36" s="10"/>
    </row>
    <row r="37" spans="1:5" x14ac:dyDescent="0.25">
      <c r="A37" s="11" t="s">
        <v>39</v>
      </c>
      <c r="B37" s="11" t="s">
        <v>35</v>
      </c>
      <c r="C37" s="11" t="s">
        <v>55</v>
      </c>
      <c r="D37" s="6">
        <v>1</v>
      </c>
      <c r="E37" s="11" t="s">
        <v>51</v>
      </c>
    </row>
    <row r="38" spans="1:5" x14ac:dyDescent="0.25">
      <c r="A38" s="11" t="s">
        <v>39</v>
      </c>
      <c r="B38" s="11" t="s">
        <v>31</v>
      </c>
      <c r="C38" s="10" t="s">
        <v>58</v>
      </c>
      <c r="D38" s="6">
        <v>0.9</v>
      </c>
      <c r="E38" s="10" t="s">
        <v>51</v>
      </c>
    </row>
    <row r="39" spans="1:5" x14ac:dyDescent="0.25">
      <c r="A39" s="11" t="s">
        <v>39</v>
      </c>
      <c r="B39" s="11" t="s">
        <v>31</v>
      </c>
      <c r="C39" s="11" t="s">
        <v>55</v>
      </c>
      <c r="D39" s="6">
        <v>1</v>
      </c>
      <c r="E39" s="11" t="s">
        <v>51</v>
      </c>
    </row>
    <row r="40" spans="1:5" x14ac:dyDescent="0.25">
      <c r="A40" s="11" t="s">
        <v>39</v>
      </c>
      <c r="B40" s="11" t="s">
        <v>33</v>
      </c>
      <c r="C40" s="10" t="s">
        <v>58</v>
      </c>
      <c r="D40" s="6">
        <v>0.6</v>
      </c>
    </row>
    <row r="41" spans="1:5" x14ac:dyDescent="0.25">
      <c r="A41" s="11" t="s">
        <v>39</v>
      </c>
      <c r="B41" s="11" t="s">
        <v>33</v>
      </c>
      <c r="C41" s="11" t="s">
        <v>55</v>
      </c>
      <c r="D41" s="6">
        <v>0.6</v>
      </c>
    </row>
  </sheetData>
  <sortState ref="A2:E51">
    <sortCondition ref="A2:A51"/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PreSubmission</vt:lpstr>
      <vt:lpstr>Lookups</vt:lpstr>
      <vt:lpstr>ABSA</vt:lpstr>
      <vt:lpstr>FNB</vt:lpstr>
      <vt:lpstr>Nedbank</vt:lpstr>
      <vt:lpstr>Standard</vt:lpstr>
      <vt:lpstr>ApplicantBank</vt:lpstr>
      <vt:lpstr>ApplicantType</vt:lpstr>
      <vt:lpstr>Commission</vt:lpstr>
      <vt:lpstr>Deposit</vt:lpstr>
      <vt:lpstr>ExpectedPay</vt:lpstr>
      <vt:lpstr>Expenses</vt:lpstr>
      <vt:lpstr>IntRate</vt:lpstr>
      <vt:lpstr>LamtReq</vt:lpstr>
      <vt:lpstr>LoanType</vt:lpstr>
      <vt:lpstr>LTVRequested</vt:lpstr>
      <vt:lpstr>MaxTerm</vt:lpstr>
      <vt:lpstr>OtherIncome</vt:lpstr>
      <vt:lpstr>PreSubmission!Print_Area</vt:lpstr>
      <vt:lpstr>PurPrice</vt:lpstr>
      <vt:lpstr>Salary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cp:lastPrinted>2013-01-08T13:45:31Z</cp:lastPrinted>
  <dcterms:created xsi:type="dcterms:W3CDTF">2012-12-06T12:49:42Z</dcterms:created>
  <dcterms:modified xsi:type="dcterms:W3CDTF">2015-07-29T08:20:54Z</dcterms:modified>
</cp:coreProperties>
</file>